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0"/>
  <workbookPr defaultThemeVersion="166925"/>
  <mc:AlternateContent xmlns:mc="http://schemas.openxmlformats.org/markup-compatibility/2006">
    <mc:Choice Requires="x15">
      <x15ac:absPath xmlns:x15ac="http://schemas.microsoft.com/office/spreadsheetml/2010/11/ac" url="/Users/nightfall/Desktop/Farming/Butcher Shop/"/>
    </mc:Choice>
  </mc:AlternateContent>
  <xr:revisionPtr revIDLastSave="0" documentId="8_{30C47C86-4481-F345-8BC7-258A3FC84CA8}" xr6:coauthVersionLast="36" xr6:coauthVersionMax="36" xr10:uidLastSave="{00000000-0000-0000-0000-000000000000}"/>
  <bookViews>
    <workbookView xWindow="2200" yWindow="1600" windowWidth="25600" windowHeight="14180" xr2:uid="{00000000-000D-0000-FFFF-FFFF00000000}"/>
  </bookViews>
  <sheets>
    <sheet name="Introduction" sheetId="1" r:id="rId1"/>
    <sheet name="Op Assumptions" sheetId="2" r:id="rId2"/>
    <sheet name="Personnel Expenses" sheetId="3" r:id="rId3"/>
    <sheet name="PP&amp;E" sheetId="4" r:id="rId4"/>
    <sheet name="Expense Projection" sheetId="5" r:id="rId5"/>
    <sheet name="Market Projection" sheetId="6" r:id="rId6"/>
    <sheet name="Operations Summary" sheetId="7" r:id="rId7"/>
    <sheet name="Return On Investment" sheetId="8" r:id="rId8"/>
    <sheet name="Loan Amortization" sheetId="9" r:id="rId9"/>
  </sheets>
  <calcPr calcId="181029"/>
</workbook>
</file>

<file path=xl/calcChain.xml><?xml version="1.0" encoding="utf-8"?>
<calcChain xmlns="http://schemas.openxmlformats.org/spreadsheetml/2006/main">
  <c r="B32" i="9" l="1"/>
  <c r="B33" i="9" s="1"/>
  <c r="B31" i="9"/>
  <c r="B14" i="9"/>
  <c r="B13" i="9"/>
  <c r="H22" i="9" s="1"/>
  <c r="J18" i="8"/>
  <c r="C12" i="8"/>
  <c r="M11" i="8"/>
  <c r="M18" i="8" s="1"/>
  <c r="J11" i="8"/>
  <c r="F11" i="8"/>
  <c r="F18" i="8" s="1"/>
  <c r="E11" i="8"/>
  <c r="E18" i="8" s="1"/>
  <c r="B7" i="8"/>
  <c r="B34" i="7"/>
  <c r="L33" i="7"/>
  <c r="K33" i="7"/>
  <c r="J33" i="7"/>
  <c r="I33" i="7"/>
  <c r="H33" i="7"/>
  <c r="G33" i="7"/>
  <c r="F33" i="7"/>
  <c r="E33" i="7"/>
  <c r="D33" i="7"/>
  <c r="C33" i="7"/>
  <c r="A12" i="7"/>
  <c r="A11" i="7"/>
  <c r="A10" i="7"/>
  <c r="A9" i="7"/>
  <c r="A8" i="7"/>
  <c r="A7" i="7"/>
  <c r="E58" i="6"/>
  <c r="B58" i="6"/>
  <c r="C58" i="6" s="1"/>
  <c r="D58" i="6" s="1"/>
  <c r="D59" i="6" s="1"/>
  <c r="A57" i="6"/>
  <c r="B54" i="6"/>
  <c r="C50" i="6"/>
  <c r="B50" i="6"/>
  <c r="D46" i="6"/>
  <c r="B46" i="6"/>
  <c r="C46" i="6" s="1"/>
  <c r="B42" i="6"/>
  <c r="C42" i="6" s="1"/>
  <c r="D42" i="6" s="1"/>
  <c r="E42" i="6" s="1"/>
  <c r="F42" i="6" s="1"/>
  <c r="G42" i="6" s="1"/>
  <c r="H42" i="6" s="1"/>
  <c r="I42" i="6" s="1"/>
  <c r="J42" i="6" s="1"/>
  <c r="K42" i="6" s="1"/>
  <c r="A35" i="6"/>
  <c r="A34" i="6"/>
  <c r="A33" i="6"/>
  <c r="A32" i="6"/>
  <c r="A61" i="6" s="1"/>
  <c r="K28" i="6"/>
  <c r="J28" i="6"/>
  <c r="I28" i="6"/>
  <c r="H28" i="6"/>
  <c r="G28" i="6"/>
  <c r="F28" i="6"/>
  <c r="E28" i="6"/>
  <c r="E30" i="6" s="1"/>
  <c r="F11" i="7" s="1"/>
  <c r="D28" i="6"/>
  <c r="C28" i="6"/>
  <c r="B28" i="6"/>
  <c r="B30" i="6" s="1"/>
  <c r="C11" i="7" s="1"/>
  <c r="A27" i="6"/>
  <c r="K23" i="6"/>
  <c r="J23" i="6"/>
  <c r="G23" i="6"/>
  <c r="F23" i="6"/>
  <c r="C23" i="6"/>
  <c r="B23" i="6"/>
  <c r="A22" i="6"/>
  <c r="A53" i="6" s="1"/>
  <c r="A20" i="6"/>
  <c r="B19" i="6"/>
  <c r="C19" i="6" s="1"/>
  <c r="D19" i="6" s="1"/>
  <c r="E19" i="6" s="1"/>
  <c r="F19" i="6" s="1"/>
  <c r="G19" i="6" s="1"/>
  <c r="H19" i="6" s="1"/>
  <c r="I19" i="6" s="1"/>
  <c r="J19" i="6" s="1"/>
  <c r="K19" i="6" s="1"/>
  <c r="K20" i="6" s="1"/>
  <c r="L9" i="7" s="1"/>
  <c r="A19" i="6"/>
  <c r="I18" i="6"/>
  <c r="H18" i="6"/>
  <c r="E18" i="6"/>
  <c r="D18" i="6"/>
  <c r="D20" i="6" s="1"/>
  <c r="E9" i="7" s="1"/>
  <c r="A18" i="6"/>
  <c r="A17" i="6"/>
  <c r="A49" i="6" s="1"/>
  <c r="A15" i="6"/>
  <c r="A25" i="6" s="1"/>
  <c r="C14" i="6"/>
  <c r="D14" i="6" s="1"/>
  <c r="E14" i="6" s="1"/>
  <c r="F14" i="6" s="1"/>
  <c r="G14" i="6" s="1"/>
  <c r="H14" i="6" s="1"/>
  <c r="I14" i="6" s="1"/>
  <c r="J14" i="6" s="1"/>
  <c r="K14" i="6" s="1"/>
  <c r="A14" i="6"/>
  <c r="A24" i="6" s="1"/>
  <c r="J13" i="6"/>
  <c r="G13" i="6"/>
  <c r="B13" i="6"/>
  <c r="A13" i="6"/>
  <c r="A23" i="6" s="1"/>
  <c r="A12" i="6"/>
  <c r="A45" i="6" s="1"/>
  <c r="K8" i="6"/>
  <c r="J8" i="6"/>
  <c r="G8" i="6"/>
  <c r="F8" i="6"/>
  <c r="C8" i="6"/>
  <c r="C43" i="6" s="1"/>
  <c r="B8" i="6"/>
  <c r="B43" i="6" s="1"/>
  <c r="A7" i="6"/>
  <c r="A41" i="6" s="1"/>
  <c r="B36" i="5"/>
  <c r="C19" i="7" s="1"/>
  <c r="F34" i="5"/>
  <c r="G34" i="5" s="1"/>
  <c r="H34" i="5" s="1"/>
  <c r="I34" i="5" s="1"/>
  <c r="J34" i="5" s="1"/>
  <c r="K34" i="5" s="1"/>
  <c r="E34" i="5"/>
  <c r="D34" i="5"/>
  <c r="C34" i="5"/>
  <c r="C32" i="5"/>
  <c r="D32" i="5" s="1"/>
  <c r="E32" i="5" s="1"/>
  <c r="E36" i="5" s="1"/>
  <c r="F19" i="7" s="1"/>
  <c r="E21" i="5"/>
  <c r="F21" i="5" s="1"/>
  <c r="G21" i="5" s="1"/>
  <c r="H21" i="5" s="1"/>
  <c r="I21" i="5" s="1"/>
  <c r="J21" i="5" s="1"/>
  <c r="K21" i="5" s="1"/>
  <c r="D21" i="5"/>
  <c r="B21" i="5"/>
  <c r="C21" i="5" s="1"/>
  <c r="B19" i="5"/>
  <c r="A14" i="5"/>
  <c r="B85" i="4"/>
  <c r="H47" i="4" s="1"/>
  <c r="B84" i="4"/>
  <c r="G47" i="4" s="1"/>
  <c r="B81" i="4"/>
  <c r="D47" i="4" s="1"/>
  <c r="B80" i="4"/>
  <c r="C47" i="4" s="1"/>
  <c r="B74" i="4"/>
  <c r="J46" i="4" s="1"/>
  <c r="B69" i="4"/>
  <c r="E46" i="4" s="1"/>
  <c r="B66" i="4"/>
  <c r="B46" i="4" s="1"/>
  <c r="B61" i="4"/>
  <c r="B70" i="4" s="1"/>
  <c r="F46" i="4" s="1"/>
  <c r="G38" i="4"/>
  <c r="H23" i="4"/>
  <c r="B92" i="4" s="1"/>
  <c r="D48" i="4" s="1"/>
  <c r="C23" i="4"/>
  <c r="B83" i="4" s="1"/>
  <c r="F47" i="4" s="1"/>
  <c r="H14" i="4"/>
  <c r="D14" i="4"/>
  <c r="B56" i="4" s="1"/>
  <c r="C14" i="4"/>
  <c r="B54" i="4" s="1"/>
  <c r="B58" i="4" s="1"/>
  <c r="D27" i="3"/>
  <c r="E25" i="3"/>
  <c r="H23" i="3"/>
  <c r="I23" i="3" s="1"/>
  <c r="E23" i="3"/>
  <c r="H21" i="3"/>
  <c r="E21" i="3"/>
  <c r="H19" i="3"/>
  <c r="E19" i="3"/>
  <c r="I19" i="3" s="1"/>
  <c r="O18" i="3"/>
  <c r="O17" i="3"/>
  <c r="H17" i="3"/>
  <c r="I17" i="3" s="1"/>
  <c r="E17" i="3"/>
  <c r="O16" i="3"/>
  <c r="O15" i="3"/>
  <c r="O19" i="3" s="1"/>
  <c r="B9" i="3" s="1"/>
  <c r="B10" i="3" s="1"/>
  <c r="B45" i="2"/>
  <c r="B29" i="6" s="1"/>
  <c r="C29" i="6" s="1"/>
  <c r="D29" i="6" s="1"/>
  <c r="E29" i="6" s="1"/>
  <c r="F29" i="6" s="1"/>
  <c r="H41" i="2"/>
  <c r="B38" i="2"/>
  <c r="E7" i="2" s="1"/>
  <c r="E36" i="2"/>
  <c r="B24" i="6" s="1"/>
  <c r="C24" i="6" s="1"/>
  <c r="D24" i="6" s="1"/>
  <c r="E24" i="6" s="1"/>
  <c r="F24" i="6" s="1"/>
  <c r="G24" i="6" s="1"/>
  <c r="H24" i="6" s="1"/>
  <c r="I24" i="6" s="1"/>
  <c r="J24" i="6" s="1"/>
  <c r="K24" i="6" s="1"/>
  <c r="B36" i="2"/>
  <c r="E30" i="2"/>
  <c r="I23" i="6" s="1"/>
  <c r="I25" i="6" s="1"/>
  <c r="J10" i="7" s="1"/>
  <c r="B30" i="2"/>
  <c r="K18" i="6" s="1"/>
  <c r="E25" i="2"/>
  <c r="E6" i="2" s="1"/>
  <c r="B25" i="2"/>
  <c r="E5" i="2" s="1"/>
  <c r="L24" i="2"/>
  <c r="H24" i="2"/>
  <c r="B14" i="5" s="1"/>
  <c r="C14" i="5" s="1"/>
  <c r="D14" i="5" s="1"/>
  <c r="E14" i="5" s="1"/>
  <c r="F14" i="5" s="1"/>
  <c r="G14" i="5" s="1"/>
  <c r="H14" i="5" s="1"/>
  <c r="I14" i="5" s="1"/>
  <c r="J14" i="5" s="1"/>
  <c r="K14" i="5" s="1"/>
  <c r="T23" i="2"/>
  <c r="Q23" i="2"/>
  <c r="R23" i="2" s="1"/>
  <c r="P23" i="2"/>
  <c r="S23" i="2" s="1"/>
  <c r="E23" i="2"/>
  <c r="B14" i="6" s="1"/>
  <c r="B23" i="2"/>
  <c r="B9" i="6" s="1"/>
  <c r="C9" i="6" s="1"/>
  <c r="D9" i="6" s="1"/>
  <c r="E9" i="6" s="1"/>
  <c r="F9" i="6" s="1"/>
  <c r="G9" i="6" s="1"/>
  <c r="Q22" i="2"/>
  <c r="R22" i="2" s="1"/>
  <c r="P22" i="2"/>
  <c r="S22" i="2" s="1"/>
  <c r="T22" i="2" s="1"/>
  <c r="Q21" i="2"/>
  <c r="R21" i="2" s="1"/>
  <c r="P21" i="2"/>
  <c r="S21" i="2" s="1"/>
  <c r="T21" i="2" s="1"/>
  <c r="R20" i="2"/>
  <c r="Q20" i="2"/>
  <c r="P20" i="2"/>
  <c r="S20" i="2" s="1"/>
  <c r="T20" i="2" s="1"/>
  <c r="S19" i="2"/>
  <c r="T19" i="2" s="1"/>
  <c r="R19" i="2"/>
  <c r="Q19" i="2"/>
  <c r="P19" i="2"/>
  <c r="M19" i="2"/>
  <c r="T18" i="2"/>
  <c r="Q18" i="2"/>
  <c r="R18" i="2" s="1"/>
  <c r="P18" i="2"/>
  <c r="S18" i="2" s="1"/>
  <c r="M18" i="2"/>
  <c r="S17" i="2"/>
  <c r="T17" i="2" s="1"/>
  <c r="R17" i="2"/>
  <c r="Q17" i="2"/>
  <c r="P17" i="2"/>
  <c r="M17" i="2"/>
  <c r="E17" i="2"/>
  <c r="K13" i="6" s="1"/>
  <c r="K15" i="6" s="1"/>
  <c r="L8" i="7" s="1"/>
  <c r="B17" i="2"/>
  <c r="I8" i="6" s="1"/>
  <c r="S16" i="2"/>
  <c r="R16" i="2"/>
  <c r="R24" i="2" s="1"/>
  <c r="Q16" i="2"/>
  <c r="P16" i="2"/>
  <c r="M16" i="2"/>
  <c r="G13" i="2"/>
  <c r="D13" i="2"/>
  <c r="B9" i="2"/>
  <c r="N8" i="2"/>
  <c r="N7" i="2"/>
  <c r="H6" i="2"/>
  <c r="G29" i="6" l="1"/>
  <c r="H29" i="6" s="1"/>
  <c r="I29" i="6" s="1"/>
  <c r="F30" i="6"/>
  <c r="G11" i="7" s="1"/>
  <c r="H45" i="4"/>
  <c r="D45" i="4"/>
  <c r="K45" i="4"/>
  <c r="G45" i="4"/>
  <c r="C45" i="4"/>
  <c r="I45" i="4"/>
  <c r="E45" i="4"/>
  <c r="F45" i="4"/>
  <c r="F50" i="4" s="1"/>
  <c r="B45" i="4"/>
  <c r="J45" i="4"/>
  <c r="J50" i="4" s="1"/>
  <c r="H9" i="6"/>
  <c r="I9" i="6" s="1"/>
  <c r="J9" i="6" s="1"/>
  <c r="G10" i="6"/>
  <c r="C36" i="5"/>
  <c r="D19" i="7" s="1"/>
  <c r="K43" i="6"/>
  <c r="G15" i="6"/>
  <c r="H8" i="7" s="1"/>
  <c r="F25" i="6"/>
  <c r="G10" i="7" s="1"/>
  <c r="C30" i="6"/>
  <c r="D11" i="7" s="1"/>
  <c r="G30" i="6"/>
  <c r="H11" i="7" s="1"/>
  <c r="M24" i="2"/>
  <c r="E41" i="2" s="1"/>
  <c r="B33" i="6" s="1"/>
  <c r="S24" i="2"/>
  <c r="T16" i="2"/>
  <c r="T24" i="2" s="1"/>
  <c r="E8" i="2"/>
  <c r="L33" i="2"/>
  <c r="E44" i="2" s="1"/>
  <c r="B62" i="6" s="1"/>
  <c r="I21" i="3"/>
  <c r="C25" i="4"/>
  <c r="C27" i="4" s="1"/>
  <c r="G43" i="6"/>
  <c r="C10" i="6"/>
  <c r="C13" i="6"/>
  <c r="C15" i="6" s="1"/>
  <c r="D8" i="7" s="1"/>
  <c r="H20" i="6"/>
  <c r="I9" i="7" s="1"/>
  <c r="B25" i="6"/>
  <c r="C10" i="7" s="1"/>
  <c r="J25" i="6"/>
  <c r="K10" i="7" s="1"/>
  <c r="L32" i="2"/>
  <c r="E42" i="2" s="1"/>
  <c r="B34" i="6" s="1"/>
  <c r="C34" i="6" s="1"/>
  <c r="D34" i="6" s="1"/>
  <c r="E34" i="6" s="1"/>
  <c r="F34" i="6" s="1"/>
  <c r="G34" i="6" s="1"/>
  <c r="H34" i="6" s="1"/>
  <c r="I34" i="6" s="1"/>
  <c r="J34" i="6" s="1"/>
  <c r="K34" i="6" s="1"/>
  <c r="F25" i="3"/>
  <c r="B94" i="4"/>
  <c r="F48" i="4" s="1"/>
  <c r="B90" i="4"/>
  <c r="B48" i="4" s="1"/>
  <c r="B93" i="4"/>
  <c r="E48" i="4" s="1"/>
  <c r="B91" i="4"/>
  <c r="C48" i="4" s="1"/>
  <c r="C19" i="5"/>
  <c r="F32" i="5"/>
  <c r="D36" i="5"/>
  <c r="E19" i="7" s="1"/>
  <c r="F43" i="6"/>
  <c r="B10" i="6"/>
  <c r="B15" i="6"/>
  <c r="C8" i="7" s="1"/>
  <c r="B47" i="6"/>
  <c r="J15" i="6"/>
  <c r="K8" i="7" s="1"/>
  <c r="E20" i="6"/>
  <c r="F9" i="7" s="1"/>
  <c r="G25" i="6"/>
  <c r="H10" i="7" s="1"/>
  <c r="D30" i="6"/>
  <c r="E11" i="7" s="1"/>
  <c r="H30" i="6"/>
  <c r="I11" i="7" s="1"/>
  <c r="I43" i="6"/>
  <c r="I10" i="6"/>
  <c r="I13" i="6"/>
  <c r="I15" i="6" s="1"/>
  <c r="J8" i="7" s="1"/>
  <c r="E13" i="6"/>
  <c r="E15" i="6" s="1"/>
  <c r="F8" i="7" s="1"/>
  <c r="H13" i="6"/>
  <c r="H15" i="6" s="1"/>
  <c r="I8" i="7" s="1"/>
  <c r="D13" i="6"/>
  <c r="D15" i="6" s="1"/>
  <c r="E8" i="7" s="1"/>
  <c r="Q24" i="2"/>
  <c r="B72" i="4"/>
  <c r="H46" i="4" s="1"/>
  <c r="B68" i="4"/>
  <c r="D46" i="4" s="1"/>
  <c r="B75" i="4"/>
  <c r="K46" i="4" s="1"/>
  <c r="B71" i="4"/>
  <c r="G46" i="4" s="1"/>
  <c r="B67" i="4"/>
  <c r="C46" i="4" s="1"/>
  <c r="B73" i="4"/>
  <c r="I46" i="4" s="1"/>
  <c r="B95" i="4"/>
  <c r="G48" i="4" s="1"/>
  <c r="J43" i="6"/>
  <c r="F10" i="6"/>
  <c r="F13" i="6"/>
  <c r="F15" i="6" s="1"/>
  <c r="G8" i="7" s="1"/>
  <c r="I20" i="6"/>
  <c r="J9" i="7" s="1"/>
  <c r="C25" i="6"/>
  <c r="D10" i="7" s="1"/>
  <c r="K25" i="6"/>
  <c r="L10" i="7" s="1"/>
  <c r="C51" i="6"/>
  <c r="D50" i="6"/>
  <c r="E59" i="6"/>
  <c r="F58" i="6"/>
  <c r="B82" i="4"/>
  <c r="E47" i="4" s="1"/>
  <c r="B86" i="4"/>
  <c r="I47" i="4" s="1"/>
  <c r="D8" i="6"/>
  <c r="H8" i="6"/>
  <c r="B18" i="6"/>
  <c r="B20" i="6" s="1"/>
  <c r="C9" i="7" s="1"/>
  <c r="F18" i="6"/>
  <c r="F20" i="6" s="1"/>
  <c r="G9" i="7" s="1"/>
  <c r="J18" i="6"/>
  <c r="J20" i="6" s="1"/>
  <c r="K9" i="7" s="1"/>
  <c r="D23" i="6"/>
  <c r="D25" i="6" s="1"/>
  <c r="E10" i="7" s="1"/>
  <c r="H23" i="6"/>
  <c r="H25" i="6" s="1"/>
  <c r="I10" i="7" s="1"/>
  <c r="B55" i="6"/>
  <c r="C54" i="6"/>
  <c r="B79" i="4"/>
  <c r="B47" i="4" s="1"/>
  <c r="E8" i="6"/>
  <c r="C18" i="6"/>
  <c r="C20" i="6" s="1"/>
  <c r="D9" i="7" s="1"/>
  <c r="G18" i="6"/>
  <c r="G20" i="6" s="1"/>
  <c r="H9" i="7" s="1"/>
  <c r="E23" i="6"/>
  <c r="E25" i="6" s="1"/>
  <c r="F10" i="7" s="1"/>
  <c r="E46" i="6"/>
  <c r="C59" i="6"/>
  <c r="B59" i="6"/>
  <c r="L11" i="8"/>
  <c r="L18" i="8" s="1"/>
  <c r="H11" i="8"/>
  <c r="H18" i="8" s="1"/>
  <c r="D11" i="8"/>
  <c r="D18" i="8" s="1"/>
  <c r="K11" i="8"/>
  <c r="K18" i="8" s="1"/>
  <c r="G11" i="8"/>
  <c r="G18" i="8" s="1"/>
  <c r="I11" i="8"/>
  <c r="I18" i="8" s="1"/>
  <c r="E22" i="9"/>
  <c r="I22" i="9"/>
  <c r="B22" i="9"/>
  <c r="F22" i="9"/>
  <c r="J22" i="9"/>
  <c r="C22" i="9"/>
  <c r="G22" i="9"/>
  <c r="K22" i="9"/>
  <c r="D22" i="9"/>
  <c r="F36" i="5" l="1"/>
  <c r="G19" i="7" s="1"/>
  <c r="G32" i="5"/>
  <c r="B12" i="9"/>
  <c r="C17" i="8"/>
  <c r="B33" i="4"/>
  <c r="B15" i="9" s="1"/>
  <c r="F25" i="9" s="1"/>
  <c r="B23" i="5"/>
  <c r="H7" i="7"/>
  <c r="G35" i="7"/>
  <c r="F25" i="5"/>
  <c r="G50" i="4"/>
  <c r="J25" i="9"/>
  <c r="D54" i="6"/>
  <c r="C55" i="6"/>
  <c r="H10" i="6"/>
  <c r="H43" i="6"/>
  <c r="G58" i="6"/>
  <c r="F59" i="6"/>
  <c r="G7" i="7"/>
  <c r="C7" i="7"/>
  <c r="D19" i="5"/>
  <c r="K9" i="6"/>
  <c r="K10" i="6" s="1"/>
  <c r="J10" i="6"/>
  <c r="E50" i="4"/>
  <c r="K50" i="4"/>
  <c r="C25" i="9"/>
  <c r="B51" i="6"/>
  <c r="F46" i="6"/>
  <c r="E47" i="6"/>
  <c r="D10" i="6"/>
  <c r="D43" i="6"/>
  <c r="D7" i="7"/>
  <c r="C62" i="6"/>
  <c r="B63" i="6"/>
  <c r="B35" i="6"/>
  <c r="C12" i="7" s="1"/>
  <c r="C33" i="6"/>
  <c r="K35" i="7"/>
  <c r="J25" i="5"/>
  <c r="I50" i="4"/>
  <c r="D50" i="4"/>
  <c r="J7" i="7"/>
  <c r="D47" i="6"/>
  <c r="E10" i="6"/>
  <c r="E43" i="6"/>
  <c r="C47" i="6"/>
  <c r="E50" i="6"/>
  <c r="D51" i="6"/>
  <c r="H25" i="3"/>
  <c r="I25" i="3" s="1"/>
  <c r="E10" i="2"/>
  <c r="E11" i="2" s="1"/>
  <c r="B15" i="3" s="1"/>
  <c r="H5" i="2"/>
  <c r="H7" i="2" s="1"/>
  <c r="B8" i="2" s="1"/>
  <c r="B50" i="4"/>
  <c r="C50" i="4"/>
  <c r="H50" i="4"/>
  <c r="J29" i="6"/>
  <c r="I30" i="6"/>
  <c r="J11" i="7" s="1"/>
  <c r="B37" i="6" l="1"/>
  <c r="D10" i="8" s="1"/>
  <c r="I7" i="7"/>
  <c r="C19" i="8"/>
  <c r="C21" i="8"/>
  <c r="H32" i="5"/>
  <c r="G36" i="5"/>
  <c r="H19" i="7" s="1"/>
  <c r="I35" i="7"/>
  <c r="H25" i="5"/>
  <c r="B27" i="3"/>
  <c r="E15" i="3"/>
  <c r="F7" i="7"/>
  <c r="J35" i="7"/>
  <c r="I25" i="5"/>
  <c r="B12" i="7"/>
  <c r="E7" i="7"/>
  <c r="L7" i="7"/>
  <c r="B21" i="9"/>
  <c r="H25" i="9"/>
  <c r="B7" i="7"/>
  <c r="C14" i="7"/>
  <c r="C35" i="7"/>
  <c r="B25" i="5"/>
  <c r="B25" i="9"/>
  <c r="K25" i="9"/>
  <c r="I25" i="9"/>
  <c r="C63" i="6"/>
  <c r="C65" i="6" s="1"/>
  <c r="C12" i="5" s="1"/>
  <c r="D62" i="6"/>
  <c r="G46" i="6"/>
  <c r="F47" i="6"/>
  <c r="F35" i="7"/>
  <c r="E25" i="5"/>
  <c r="H58" i="6"/>
  <c r="G59" i="6"/>
  <c r="E54" i="6"/>
  <c r="D55" i="6"/>
  <c r="H35" i="7"/>
  <c r="G25" i="5"/>
  <c r="D35" i="7"/>
  <c r="C25" i="5"/>
  <c r="F50" i="6"/>
  <c r="E51" i="6"/>
  <c r="L35" i="7"/>
  <c r="K25" i="5"/>
  <c r="D25" i="9"/>
  <c r="K29" i="6"/>
  <c r="K30" i="6" s="1"/>
  <c r="L11" i="7" s="1"/>
  <c r="J30" i="6"/>
  <c r="K11" i="7" s="1"/>
  <c r="G25" i="9"/>
  <c r="E35" i="7"/>
  <c r="D25" i="5"/>
  <c r="D33" i="6"/>
  <c r="C35" i="6"/>
  <c r="B65" i="6"/>
  <c r="B12" i="5" s="1"/>
  <c r="K7" i="7"/>
  <c r="E19" i="5"/>
  <c r="E25" i="9"/>
  <c r="C23" i="5"/>
  <c r="D12" i="8" l="1"/>
  <c r="D23" i="5"/>
  <c r="I32" i="5"/>
  <c r="H36" i="5"/>
  <c r="I19" i="7" s="1"/>
  <c r="H59" i="6"/>
  <c r="I58" i="6"/>
  <c r="G47" i="6"/>
  <c r="H46" i="6"/>
  <c r="D12" i="7"/>
  <c r="D14" i="7" s="1"/>
  <c r="C37" i="6"/>
  <c r="E10" i="8" s="1"/>
  <c r="D63" i="6"/>
  <c r="D65" i="6" s="1"/>
  <c r="D12" i="5" s="1"/>
  <c r="E62" i="6"/>
  <c r="B26" i="9"/>
  <c r="C36" i="7" s="1"/>
  <c r="B11" i="7"/>
  <c r="B9" i="7"/>
  <c r="B8" i="7"/>
  <c r="B14" i="7" s="1"/>
  <c r="B10" i="7"/>
  <c r="B23" i="9"/>
  <c r="B35" i="9" s="1"/>
  <c r="B27" i="5" s="1"/>
  <c r="B28" i="9"/>
  <c r="C21" i="9" s="1"/>
  <c r="E27" i="3"/>
  <c r="B6" i="5" s="1"/>
  <c r="F15" i="3"/>
  <c r="C22" i="8"/>
  <c r="D15" i="8"/>
  <c r="F19" i="5"/>
  <c r="B29" i="5"/>
  <c r="C18" i="7" s="1"/>
  <c r="D35" i="6"/>
  <c r="E33" i="6"/>
  <c r="F51" i="6"/>
  <c r="G50" i="6"/>
  <c r="E55" i="6"/>
  <c r="F54" i="6"/>
  <c r="E35" i="6" l="1"/>
  <c r="F33" i="6"/>
  <c r="C23" i="9"/>
  <c r="F62" i="6"/>
  <c r="E63" i="6"/>
  <c r="I36" i="5"/>
  <c r="J19" i="7" s="1"/>
  <c r="J32" i="5"/>
  <c r="G51" i="6"/>
  <c r="H50" i="6"/>
  <c r="C6" i="5"/>
  <c r="E12" i="8"/>
  <c r="I59" i="6"/>
  <c r="J58" i="6"/>
  <c r="F55" i="6"/>
  <c r="G54" i="6"/>
  <c r="E65" i="6"/>
  <c r="E12" i="5" s="1"/>
  <c r="E23" i="5"/>
  <c r="E12" i="7"/>
  <c r="E14" i="7" s="1"/>
  <c r="D37" i="6"/>
  <c r="F10" i="8" s="1"/>
  <c r="G19" i="5"/>
  <c r="F27" i="3"/>
  <c r="B7" i="5" s="1"/>
  <c r="C7" i="5" s="1"/>
  <c r="D7" i="5" s="1"/>
  <c r="E7" i="5" s="1"/>
  <c r="F7" i="5" s="1"/>
  <c r="G7" i="5" s="1"/>
  <c r="H7" i="5" s="1"/>
  <c r="I7" i="5" s="1"/>
  <c r="J7" i="5" s="1"/>
  <c r="K7" i="5" s="1"/>
  <c r="H15" i="3"/>
  <c r="H47" i="6"/>
  <c r="I46" i="6"/>
  <c r="H19" i="5" l="1"/>
  <c r="H54" i="6"/>
  <c r="G55" i="6"/>
  <c r="J46" i="6"/>
  <c r="I47" i="6"/>
  <c r="F23" i="5"/>
  <c r="I50" i="6"/>
  <c r="H51" i="6"/>
  <c r="F35" i="6"/>
  <c r="G33" i="6"/>
  <c r="F12" i="8"/>
  <c r="K58" i="6"/>
  <c r="K59" i="6" s="1"/>
  <c r="J59" i="6"/>
  <c r="G62" i="6"/>
  <c r="F63" i="6"/>
  <c r="F65" i="6" s="1"/>
  <c r="F12" i="5" s="1"/>
  <c r="F12" i="7"/>
  <c r="F14" i="7" s="1"/>
  <c r="E37" i="6"/>
  <c r="G10" i="8" s="1"/>
  <c r="H27" i="3"/>
  <c r="B8" i="5" s="1"/>
  <c r="C8" i="5" s="1"/>
  <c r="D8" i="5" s="1"/>
  <c r="E8" i="5" s="1"/>
  <c r="F8" i="5" s="1"/>
  <c r="G8" i="5" s="1"/>
  <c r="H8" i="5" s="1"/>
  <c r="I8" i="5" s="1"/>
  <c r="J8" i="5" s="1"/>
  <c r="K8" i="5" s="1"/>
  <c r="I15" i="3"/>
  <c r="I27" i="3" s="1"/>
  <c r="D6" i="5"/>
  <c r="J36" i="5"/>
  <c r="K19" i="7" s="1"/>
  <c r="K32" i="5"/>
  <c r="K36" i="5" s="1"/>
  <c r="L19" i="7" s="1"/>
  <c r="C35" i="9"/>
  <c r="C27" i="5" s="1"/>
  <c r="C26" i="9"/>
  <c r="G23" i="5" l="1"/>
  <c r="E6" i="5"/>
  <c r="D10" i="5"/>
  <c r="D16" i="5" s="1"/>
  <c r="I54" i="6"/>
  <c r="H55" i="6"/>
  <c r="C10" i="5"/>
  <c r="C16" i="5" s="1"/>
  <c r="C29" i="5"/>
  <c r="D18" i="7" s="1"/>
  <c r="E15" i="8"/>
  <c r="G12" i="8"/>
  <c r="J50" i="6"/>
  <c r="I51" i="6"/>
  <c r="H33" i="6"/>
  <c r="G35" i="6"/>
  <c r="K46" i="6"/>
  <c r="K47" i="6" s="1"/>
  <c r="J47" i="6"/>
  <c r="D36" i="7"/>
  <c r="C28" i="9"/>
  <c r="D21" i="9" s="1"/>
  <c r="G63" i="6"/>
  <c r="G65" i="6" s="1"/>
  <c r="G12" i="5" s="1"/>
  <c r="H62" i="6"/>
  <c r="G12" i="7"/>
  <c r="G14" i="7" s="1"/>
  <c r="F37" i="6"/>
  <c r="H10" i="8" s="1"/>
  <c r="B10" i="5"/>
  <c r="B16" i="5" s="1"/>
  <c r="I19" i="5"/>
  <c r="D17" i="7" l="1"/>
  <c r="D22" i="7" s="1"/>
  <c r="D24" i="7" s="1"/>
  <c r="C38" i="5"/>
  <c r="F14" i="8" s="1"/>
  <c r="E10" i="5"/>
  <c r="E16" i="5" s="1"/>
  <c r="F6" i="5"/>
  <c r="C17" i="7"/>
  <c r="C22" i="7" s="1"/>
  <c r="C24" i="7" s="1"/>
  <c r="B38" i="5"/>
  <c r="D23" i="9"/>
  <c r="H12" i="7"/>
  <c r="H14" i="7" s="1"/>
  <c r="G37" i="6"/>
  <c r="I10" i="8" s="1"/>
  <c r="J19" i="5"/>
  <c r="H12" i="8"/>
  <c r="H35" i="6"/>
  <c r="I33" i="6"/>
  <c r="J51" i="6"/>
  <c r="K50" i="6"/>
  <c r="K51" i="6" s="1"/>
  <c r="I55" i="6"/>
  <c r="J54" i="6"/>
  <c r="H23" i="5"/>
  <c r="H63" i="6"/>
  <c r="H65" i="6" s="1"/>
  <c r="H12" i="5" s="1"/>
  <c r="I62" i="6"/>
  <c r="E17" i="7"/>
  <c r="I35" i="6" l="1"/>
  <c r="J33" i="6"/>
  <c r="I12" i="8"/>
  <c r="E14" i="8"/>
  <c r="E17" i="8" s="1"/>
  <c r="D14" i="8"/>
  <c r="D17" i="8" s="1"/>
  <c r="I12" i="7"/>
  <c r="I14" i="7" s="1"/>
  <c r="H37" i="6"/>
  <c r="J10" i="8" s="1"/>
  <c r="K19" i="5"/>
  <c r="C26" i="7"/>
  <c r="C28" i="7" s="1"/>
  <c r="D26" i="7"/>
  <c r="D28" i="7" s="1"/>
  <c r="J62" i="6"/>
  <c r="I63" i="6"/>
  <c r="I65" i="6" s="1"/>
  <c r="I12" i="5" s="1"/>
  <c r="J55" i="6"/>
  <c r="K54" i="6"/>
  <c r="K55" i="6" s="1"/>
  <c r="D35" i="9"/>
  <c r="D27" i="5" s="1"/>
  <c r="D26" i="9"/>
  <c r="F10" i="5"/>
  <c r="F16" i="5" s="1"/>
  <c r="G6" i="5"/>
  <c r="I23" i="5"/>
  <c r="F17" i="7"/>
  <c r="E34" i="8" l="1"/>
  <c r="E30" i="8"/>
  <c r="D34" i="7"/>
  <c r="D37" i="7" s="1"/>
  <c r="D30" i="8"/>
  <c r="D34" i="8"/>
  <c r="C34" i="7"/>
  <c r="C37" i="7" s="1"/>
  <c r="F15" i="8"/>
  <c r="F17" i="8" s="1"/>
  <c r="D29" i="5"/>
  <c r="K62" i="6"/>
  <c r="K63" i="6" s="1"/>
  <c r="K65" i="6" s="1"/>
  <c r="K12" i="5" s="1"/>
  <c r="J63" i="6"/>
  <c r="J65" i="6" s="1"/>
  <c r="J12" i="5" s="1"/>
  <c r="J12" i="8"/>
  <c r="D19" i="8"/>
  <c r="D21" i="8"/>
  <c r="J35" i="6"/>
  <c r="K33" i="6"/>
  <c r="K35" i="6" s="1"/>
  <c r="H6" i="5"/>
  <c r="G10" i="5"/>
  <c r="G16" i="5" s="1"/>
  <c r="E19" i="8"/>
  <c r="E22" i="8" s="1"/>
  <c r="E21" i="8"/>
  <c r="J12" i="7"/>
  <c r="J14" i="7" s="1"/>
  <c r="I37" i="6"/>
  <c r="K10" i="8" s="1"/>
  <c r="G17" i="7"/>
  <c r="J23" i="5"/>
  <c r="E36" i="7"/>
  <c r="D28" i="9"/>
  <c r="E21" i="9" s="1"/>
  <c r="I6" i="5" l="1"/>
  <c r="H10" i="5"/>
  <c r="H16" i="5" s="1"/>
  <c r="D22" i="8"/>
  <c r="D56" i="8"/>
  <c r="K23" i="5"/>
  <c r="L12" i="7"/>
  <c r="L14" i="7" s="1"/>
  <c r="K37" i="6"/>
  <c r="M10" i="8" s="1"/>
  <c r="E23" i="9"/>
  <c r="K12" i="8"/>
  <c r="K12" i="7"/>
  <c r="K14" i="7" s="1"/>
  <c r="J37" i="6"/>
  <c r="L10" i="8" s="1"/>
  <c r="E18" i="7"/>
  <c r="E22" i="7" s="1"/>
  <c r="E24" i="7" s="1"/>
  <c r="D38" i="5"/>
  <c r="G14" i="8" s="1"/>
  <c r="H17" i="7"/>
  <c r="F19" i="8"/>
  <c r="F22" i="8" s="1"/>
  <c r="F21" i="8"/>
  <c r="E35" i="9" l="1"/>
  <c r="E27" i="5" s="1"/>
  <c r="E26" i="9"/>
  <c r="M12" i="8"/>
  <c r="E26" i="7"/>
  <c r="E28" i="7"/>
  <c r="I17" i="7"/>
  <c r="L12" i="8"/>
  <c r="I10" i="5"/>
  <c r="I16" i="5" s="1"/>
  <c r="J6" i="5"/>
  <c r="F36" i="7" l="1"/>
  <c r="E28" i="9"/>
  <c r="F21" i="9" s="1"/>
  <c r="J10" i="5"/>
  <c r="J16" i="5" s="1"/>
  <c r="K6" i="5"/>
  <c r="K10" i="5" s="1"/>
  <c r="K16" i="5" s="1"/>
  <c r="F30" i="8"/>
  <c r="E34" i="7"/>
  <c r="E37" i="7" s="1"/>
  <c r="F34" i="8"/>
  <c r="J17" i="7"/>
  <c r="B24" i="8"/>
  <c r="G15" i="8"/>
  <c r="G17" i="8" s="1"/>
  <c r="E29" i="5"/>
  <c r="F18" i="7" l="1"/>
  <c r="F22" i="7" s="1"/>
  <c r="F24" i="7" s="1"/>
  <c r="E38" i="5"/>
  <c r="H14" i="8" s="1"/>
  <c r="E56" i="8"/>
  <c r="K17" i="7"/>
  <c r="L17" i="7"/>
  <c r="F23" i="9"/>
  <c r="G19" i="8"/>
  <c r="G21" i="8"/>
  <c r="G22" i="8" l="1"/>
  <c r="F35" i="9"/>
  <c r="F27" i="5" s="1"/>
  <c r="F26" i="9"/>
  <c r="F26" i="7"/>
  <c r="F28" i="7" s="1"/>
  <c r="G30" i="8" l="1"/>
  <c r="F34" i="7"/>
  <c r="F37" i="7" s="1"/>
  <c r="G34" i="8"/>
  <c r="G36" i="7"/>
  <c r="F28" i="9"/>
  <c r="G21" i="9" s="1"/>
  <c r="H15" i="8"/>
  <c r="H17" i="8" s="1"/>
  <c r="F29" i="5"/>
  <c r="H19" i="8" l="1"/>
  <c r="H21" i="8"/>
  <c r="G23" i="9"/>
  <c r="G18" i="7"/>
  <c r="G22" i="7" s="1"/>
  <c r="G24" i="7" s="1"/>
  <c r="F38" i="5"/>
  <c r="I14" i="8" s="1"/>
  <c r="F56" i="8"/>
  <c r="G35" i="9" l="1"/>
  <c r="G27" i="5" s="1"/>
  <c r="G26" i="9"/>
  <c r="G26" i="7"/>
  <c r="G28" i="7" s="1"/>
  <c r="H22" i="8"/>
  <c r="H30" i="8" l="1"/>
  <c r="H34" i="8"/>
  <c r="G34" i="7"/>
  <c r="G37" i="7" s="1"/>
  <c r="H36" i="7"/>
  <c r="G28" i="9"/>
  <c r="H21" i="9" s="1"/>
  <c r="I15" i="8"/>
  <c r="I17" i="8" s="1"/>
  <c r="G29" i="5"/>
  <c r="H18" i="7" l="1"/>
  <c r="H22" i="7" s="1"/>
  <c r="H24" i="7" s="1"/>
  <c r="G38" i="5"/>
  <c r="J14" i="8" s="1"/>
  <c r="G56" i="8"/>
  <c r="I19" i="8"/>
  <c r="I22" i="8" s="1"/>
  <c r="I21" i="8"/>
  <c r="H23" i="9"/>
  <c r="H26" i="7" l="1"/>
  <c r="H28" i="7"/>
  <c r="H35" i="9"/>
  <c r="H27" i="5" s="1"/>
  <c r="H26" i="9"/>
  <c r="I36" i="7" l="1"/>
  <c r="H28" i="9"/>
  <c r="I21" i="9" s="1"/>
  <c r="J15" i="8"/>
  <c r="J17" i="8" s="1"/>
  <c r="H29" i="5"/>
  <c r="I34" i="8"/>
  <c r="I30" i="8"/>
  <c r="H34" i="7"/>
  <c r="H37" i="7" s="1"/>
  <c r="I18" i="7" l="1"/>
  <c r="I22" i="7" s="1"/>
  <c r="I24" i="7" s="1"/>
  <c r="H38" i="5"/>
  <c r="K14" i="8" s="1"/>
  <c r="J19" i="8"/>
  <c r="J22" i="8" s="1"/>
  <c r="J21" i="8"/>
  <c r="H56" i="8"/>
  <c r="I23" i="9"/>
  <c r="I35" i="9" l="1"/>
  <c r="I27" i="5" s="1"/>
  <c r="I26" i="9"/>
  <c r="I26" i="7"/>
  <c r="I28" i="7" s="1"/>
  <c r="J34" i="8" l="1"/>
  <c r="J30" i="8"/>
  <c r="I34" i="7"/>
  <c r="I37" i="7" s="1"/>
  <c r="I56" i="8" s="1"/>
  <c r="J36" i="7"/>
  <c r="I28" i="9"/>
  <c r="J21" i="9" s="1"/>
  <c r="K15" i="8"/>
  <c r="K17" i="8" s="1"/>
  <c r="I29" i="5"/>
  <c r="J18" i="7" l="1"/>
  <c r="J22" i="7" s="1"/>
  <c r="J24" i="7" s="1"/>
  <c r="I38" i="5"/>
  <c r="L14" i="8" s="1"/>
  <c r="K19" i="8"/>
  <c r="K22" i="8" s="1"/>
  <c r="K21" i="8"/>
  <c r="J23" i="9"/>
  <c r="J35" i="9" l="1"/>
  <c r="J27" i="5" s="1"/>
  <c r="J26" i="9"/>
  <c r="J26" i="7"/>
  <c r="J28" i="7" s="1"/>
  <c r="K30" i="8" l="1"/>
  <c r="J34" i="7"/>
  <c r="J37" i="7" s="1"/>
  <c r="J56" i="8" s="1"/>
  <c r="K34" i="8"/>
  <c r="L15" i="8"/>
  <c r="L17" i="8" s="1"/>
  <c r="J29" i="5"/>
  <c r="K36" i="7"/>
  <c r="J28" i="9"/>
  <c r="K21" i="9" s="1"/>
  <c r="K18" i="7" l="1"/>
  <c r="K22" i="7" s="1"/>
  <c r="K24" i="7" s="1"/>
  <c r="J38" i="5"/>
  <c r="M14" i="8" s="1"/>
  <c r="L19" i="8"/>
  <c r="L22" i="8" s="1"/>
  <c r="L21" i="8"/>
  <c r="K23" i="9"/>
  <c r="K35" i="9" l="1"/>
  <c r="K27" i="5" s="1"/>
  <c r="K26" i="9"/>
  <c r="K26" i="7"/>
  <c r="K28" i="7" s="1"/>
  <c r="L30" i="8" l="1"/>
  <c r="L34" i="8"/>
  <c r="K34" i="7"/>
  <c r="K37" i="7" s="1"/>
  <c r="K56" i="8" s="1"/>
  <c r="L36" i="7"/>
  <c r="K28" i="9"/>
  <c r="M15" i="8"/>
  <c r="M17" i="8" s="1"/>
  <c r="K29" i="5"/>
  <c r="L27" i="5"/>
  <c r="L18" i="7" l="1"/>
  <c r="L22" i="7" s="1"/>
  <c r="L24" i="7" s="1"/>
  <c r="K38" i="5"/>
  <c r="M19" i="8"/>
  <c r="M21" i="8"/>
  <c r="B27" i="8" s="1"/>
  <c r="M22" i="8" l="1"/>
  <c r="B25" i="8"/>
  <c r="L26" i="7"/>
  <c r="L28" i="7" s="1"/>
  <c r="M34" i="8" l="1"/>
  <c r="B36" i="8" s="1"/>
  <c r="L34" i="7"/>
  <c r="L37" i="7" s="1"/>
  <c r="M30" i="8"/>
  <c r="B32" i="8" s="1"/>
  <c r="B28" i="8"/>
  <c r="B26" i="8"/>
  <c r="L56" i="8" l="1"/>
  <c r="M37" i="7"/>
  <c r="M56" i="8" s="1"/>
  <c r="B38"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6" authorId="0" shapeId="0" xr:uid="{00000000-0006-0000-0100-000001000000}">
      <text>
        <r>
          <rPr>
            <sz val="10"/>
            <color rgb="FF000000"/>
            <rFont val="Arial"/>
          </rPr>
          <t>The TOTAL slaughter capacity of the plant, which could include cattle, hogs, sheep/goats, or a combination.</t>
        </r>
      </text>
    </comment>
    <comment ref="B7" authorId="0" shapeId="0" xr:uid="{00000000-0006-0000-0100-000002000000}">
      <text>
        <r>
          <rPr>
            <sz val="10"/>
            <color rgb="FF000000"/>
            <rFont val="Arial"/>
          </rPr>
          <t>Remember to account for down time around holidays or for annual repairs/maintenance.</t>
        </r>
      </text>
    </comment>
    <comment ref="N14" authorId="0" shapeId="0" xr:uid="{00000000-0006-0000-0100-000003000000}">
      <text>
        <r>
          <rPr>
            <sz val="10"/>
            <color rgb="FF000000"/>
            <rFont val="Arial"/>
          </rPr>
          <t xml:space="preserve">For products sold at a retail sales counter, this could be the wholesale prices paid for purchased items plus any additional costs for processing or re-packaging. For whole animal marketing, this would include the cost of the live animal plus any packaging and/or further processing costs from turning the live animal into marketable meat products.
</t>
        </r>
      </text>
    </comment>
    <comment ref="B20" authorId="0" shapeId="0" xr:uid="{00000000-0006-0000-0100-000004000000}">
      <text>
        <r>
          <rPr>
            <sz val="10"/>
            <color rgb="FF000000"/>
            <rFont val="Arial"/>
          </rPr>
          <t>Charge per pound of hanging carcass weight, in addition to base slaughter fee per head.</t>
        </r>
      </text>
    </comment>
    <comment ref="E20" authorId="0" shapeId="0" xr:uid="{00000000-0006-0000-0100-000005000000}">
      <text>
        <r>
          <rPr>
            <sz val="10"/>
            <color rgb="FF000000"/>
            <rFont val="Arial"/>
          </rPr>
          <t>Charge per pound of hanging carcass weight, in addition to base slaughter fee per head.</t>
        </r>
      </text>
    </comment>
    <comment ref="B21" authorId="0" shapeId="0" xr:uid="{00000000-0006-0000-0100-000006000000}">
      <text>
        <r>
          <rPr>
            <sz val="10"/>
            <color rgb="FF000000"/>
            <rFont val="Arial"/>
          </rPr>
          <t>Average pounds per head to be smoked, cooked, jerked, or otherwise further processed.</t>
        </r>
      </text>
    </comment>
    <comment ref="E21" authorId="0" shapeId="0" xr:uid="{00000000-0006-0000-0100-000007000000}">
      <text>
        <r>
          <rPr>
            <sz val="10"/>
            <color rgb="FF000000"/>
            <rFont val="Arial"/>
          </rPr>
          <t>Average pounds per head to be smoked, cooked, jerked, or otherwise further processed.</t>
        </r>
      </text>
    </comment>
    <comment ref="B22" authorId="0" shapeId="0" xr:uid="{00000000-0006-0000-0100-000008000000}">
      <text>
        <r>
          <rPr>
            <sz val="10"/>
            <color rgb="FF000000"/>
            <rFont val="Arial"/>
          </rPr>
          <t>Charge per pound of meat smoked or otherwise cooked or further processed.</t>
        </r>
      </text>
    </comment>
    <comment ref="E22" authorId="0" shapeId="0" xr:uid="{00000000-0006-0000-0100-000009000000}">
      <text>
        <r>
          <rPr>
            <sz val="10"/>
            <color rgb="FF000000"/>
            <rFont val="Arial"/>
          </rPr>
          <t>Charge per pound of meat smoked or otherwise cooked or further processed.</t>
        </r>
      </text>
    </comment>
    <comment ref="B24" authorId="0" shapeId="0" xr:uid="{00000000-0006-0000-0100-00000A000000}">
      <text>
        <r>
          <rPr>
            <sz val="10"/>
            <color rgb="FF000000"/>
            <rFont val="Arial"/>
          </rPr>
          <t>Combined costs of ground product bags, vaccuum packaging bags, sausage casings, butcher paper, and/or boxes used in the processing of one head.</t>
        </r>
      </text>
    </comment>
    <comment ref="E24" authorId="0" shapeId="0" xr:uid="{00000000-0006-0000-0100-00000B000000}">
      <text>
        <r>
          <rPr>
            <sz val="10"/>
            <color rgb="FF000000"/>
            <rFont val="Arial"/>
          </rPr>
          <t>Combined costs of ground product bags, vaccuum packaging bags, sausage casings, butcher paper, and/or boxes used in the processing of one head.</t>
        </r>
      </text>
    </comment>
    <comment ref="B33" authorId="0" shapeId="0" xr:uid="{00000000-0006-0000-0100-00000C000000}">
      <text>
        <r>
          <rPr>
            <sz val="10"/>
            <color rgb="FF000000"/>
            <rFont val="Arial"/>
          </rPr>
          <t>Charge per pound of hanging carcass weight, in addition to base slaughter fee per head.</t>
        </r>
      </text>
    </comment>
    <comment ref="E33" authorId="0" shapeId="0" xr:uid="{00000000-0006-0000-0100-00000D000000}">
      <text>
        <r>
          <rPr>
            <sz val="10"/>
            <color rgb="FF000000"/>
            <rFont val="Arial"/>
          </rPr>
          <t>Charge per pound of hanging carcass weight, in addition to base slaughter fee per head.</t>
        </r>
      </text>
    </comment>
    <comment ref="B34" authorId="0" shapeId="0" xr:uid="{00000000-0006-0000-0100-00000E000000}">
      <text>
        <r>
          <rPr>
            <sz val="10"/>
            <color rgb="FF000000"/>
            <rFont val="Arial"/>
          </rPr>
          <t>Average pounds per head to be smoked, cooked, jerked, or otherwise further processed.</t>
        </r>
      </text>
    </comment>
    <comment ref="E34" authorId="0" shapeId="0" xr:uid="{00000000-0006-0000-0100-00000F000000}">
      <text>
        <r>
          <rPr>
            <sz val="10"/>
            <color rgb="FF000000"/>
            <rFont val="Arial"/>
          </rPr>
          <t>Average pounds per head to be smoked, cooked, jerked, or otherwise further processed.</t>
        </r>
      </text>
    </comment>
    <comment ref="B35" authorId="0" shapeId="0" xr:uid="{00000000-0006-0000-0100-000010000000}">
      <text>
        <r>
          <rPr>
            <sz val="10"/>
            <color rgb="FF000000"/>
            <rFont val="Arial"/>
          </rPr>
          <t>Charge per pound of meat smoked or otherwise cooked or further processed.</t>
        </r>
      </text>
    </comment>
    <comment ref="E35" authorId="0" shapeId="0" xr:uid="{00000000-0006-0000-0100-000011000000}">
      <text>
        <r>
          <rPr>
            <sz val="10"/>
            <color rgb="FF000000"/>
            <rFont val="Arial"/>
          </rPr>
          <t>Charge per pound of meat smoked or otherwise cooked or further processed.</t>
        </r>
      </text>
    </comment>
    <comment ref="B37" authorId="0" shapeId="0" xr:uid="{00000000-0006-0000-0100-000012000000}">
      <text>
        <r>
          <rPr>
            <sz val="10"/>
            <color rgb="FF000000"/>
            <rFont val="Arial"/>
          </rPr>
          <t>Combined costs of ground product bags, vaccuum packaging bags, sausage casings, butcher paper, and/or boxes used in the processing of one head.</t>
        </r>
      </text>
    </comment>
    <comment ref="E37" authorId="0" shapeId="0" xr:uid="{00000000-0006-0000-0100-000013000000}">
      <text>
        <r>
          <rPr>
            <sz val="10"/>
            <color rgb="FF000000"/>
            <rFont val="Arial"/>
          </rPr>
          <t>Combined costs of ground product bags, vaccuum packaging bags, sausage casings, butcher paper, and/or boxes used in the processing of one head.</t>
        </r>
      </text>
    </comment>
    <comment ref="H39" authorId="0" shapeId="0" xr:uid="{00000000-0006-0000-0100-000014000000}">
      <text>
        <r>
          <rPr>
            <sz val="10"/>
            <color rgb="FF000000"/>
            <rFont val="Arial"/>
          </rPr>
          <t>Used for NPV calculations on the "Return on Investment" tab.</t>
        </r>
      </text>
    </comment>
    <comment ref="E42" authorId="0" shapeId="0" xr:uid="{00000000-0006-0000-0100-000015000000}">
      <text>
        <r>
          <rPr>
            <sz val="10"/>
            <color rgb="FF000000"/>
            <rFont val="Arial"/>
          </rPr>
          <t>If operating a retail sales counter, this may be an average selling price per pound of product.  For whole animal marketing (branded beef, for example), this may be the expected revenue per head based on expected yields (cuts) and expected prices.  These values and calculations can be made elsewhere and the numbers entered here.</t>
        </r>
      </text>
    </comment>
    <comment ref="B43" authorId="0" shapeId="0" xr:uid="{00000000-0006-0000-0100-000016000000}">
      <text>
        <r>
          <rPr>
            <sz val="10"/>
            <color rgb="FF000000"/>
            <rFont val="Arial"/>
          </rPr>
          <t>Average pounds per head to be smoked, cooked, jerked, or otherwise further processed.</t>
        </r>
      </text>
    </comment>
    <comment ref="B44" authorId="0" shapeId="0" xr:uid="{00000000-0006-0000-0100-000017000000}">
      <text>
        <r>
          <rPr>
            <sz val="10"/>
            <color rgb="FF000000"/>
            <rFont val="Arial"/>
          </rPr>
          <t>Charge per pound of meat smoked or otherwise cooked or further processed.</t>
        </r>
      </text>
    </comment>
    <comment ref="E44" authorId="0" shapeId="0" xr:uid="{00000000-0006-0000-0100-000018000000}">
      <text>
        <r>
          <rPr>
            <sz val="10"/>
            <color rgb="FF000000"/>
            <rFont val="Arial"/>
          </rPr>
          <t>For products sold at a retail sales counter, this could be the wholesale prices paid for purchased items plus any additional costs for processing or re-packaging. For whole animal marketing, this would include the cost of the live animal plus any packaging and/or further processing costs from turning the live animal into marketable meat products.</t>
        </r>
      </text>
    </comment>
    <comment ref="B46" authorId="0" shapeId="0" xr:uid="{00000000-0006-0000-0100-000019000000}">
      <text>
        <r>
          <rPr>
            <sz val="10"/>
            <color rgb="FF000000"/>
            <rFont val="Arial"/>
          </rPr>
          <t>Combined costs of ground product bags, vaccuum packaging bags, sausage casings, butcher paper, and/or boxes used in the processing of one head.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D9" authorId="0" shapeId="0" xr:uid="{00000000-0006-0000-0300-000001000000}">
      <text>
        <r>
          <rPr>
            <sz val="10"/>
            <color rgb="FF000000"/>
            <rFont val="Arial"/>
          </rPr>
          <t>Salvage value is only relevant for depreciation calculations.  Some facility items may not have a salvage value, but typically buildings will still have some value in 39 years.</t>
        </r>
      </text>
    </comment>
    <comment ref="D10" authorId="0" shapeId="0" xr:uid="{00000000-0006-0000-0300-000002000000}">
      <text>
        <r>
          <rPr>
            <sz val="10"/>
            <color rgb="FF000000"/>
            <rFont val="Arial"/>
          </rPr>
          <t>Salvage value is only relevant for depreciation calculations.  Some facility items may not have a salvage value, but typically buildings will still have some value in 39 years.</t>
        </r>
      </text>
    </comment>
    <comment ref="D11" authorId="0" shapeId="0" xr:uid="{00000000-0006-0000-0300-000003000000}">
      <text>
        <r>
          <rPr>
            <sz val="10"/>
            <color rgb="FF000000"/>
            <rFont val="Arial"/>
          </rPr>
          <t>Salvage value is only relevant for depreciation calculations.  Some facility items may not have a salvage value, but typically buildings will still have some value in 39 years.</t>
        </r>
      </text>
    </comment>
    <comment ref="D13" authorId="0" shapeId="0" xr:uid="{00000000-0006-0000-0300-000004000000}">
      <text>
        <r>
          <rPr>
            <sz val="10"/>
            <color rgb="FF000000"/>
            <rFont val="Arial"/>
          </rPr>
          <t>Salvage value is only relevant for depreciation calculations.  Some facility items may not have a salvage value, but typically buildings will still have some value in 39 years.</t>
        </r>
      </text>
    </comment>
    <comment ref="B33" authorId="0" shapeId="0" xr:uid="{00000000-0006-0000-0300-000005000000}">
      <text>
        <r>
          <rPr>
            <sz val="10"/>
            <color rgb="FF000000"/>
            <rFont val="Arial"/>
          </rPr>
          <t>Principal and interest payments are calculated on the "Loan Amortization" sheet.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B32" authorId="0" shapeId="0" xr:uid="{00000000-0006-0000-0400-000001000000}">
      <text>
        <r>
          <rPr>
            <sz val="10"/>
            <color rgb="FF000000"/>
            <rFont val="Arial"/>
          </rPr>
          <t>Annual supplies expenses, such as hairnets, gloves, cleaning supplies, restroom and office supplies, etc.</t>
        </r>
      </text>
    </comment>
    <comment ref="B34" authorId="0" shapeId="0" xr:uid="{00000000-0006-0000-0400-000002000000}">
      <text>
        <r>
          <rPr>
            <sz val="10"/>
            <color rgb="FF000000"/>
            <rFont val="Arial"/>
          </rPr>
          <t>May include accounting/legal fees, memberships, subscriptions/dues, and other annual expenses not listed elsewhere.</t>
        </r>
      </text>
    </comment>
  </commentList>
</comments>
</file>

<file path=xl/sharedStrings.xml><?xml version="1.0" encoding="utf-8"?>
<sst xmlns="http://schemas.openxmlformats.org/spreadsheetml/2006/main" count="483" uniqueCount="305">
  <si>
    <t>PERSONNEL EXPENSES</t>
  </si>
  <si>
    <t>INPUT ON GREEN CELLS ONLY</t>
  </si>
  <si>
    <t>Feasibility Template for a Small Multi-Species Meat Processing Plant</t>
  </si>
  <si>
    <t>Rodney B. Holcomb, Kyle Flynn, and Phil Kenkel*</t>
  </si>
  <si>
    <t>This sheet allows you to input salaries and overtime assumptions for various positions.</t>
  </si>
  <si>
    <t>Benefit calculations are based on the percentage you entered on the "Input" sheet.</t>
  </si>
  <si>
    <t>Payroll Information</t>
  </si>
  <si>
    <t>Oklahoma State University</t>
  </si>
  <si>
    <t>This template was designed to assist agricultural producers and entrepreneurs interested in developing and operating a small multi-species meat processing plant.  The template allows users to assess and compare the costs of alternative plant construction and equipment costs, operational scales, production combinations (i.e. percentages of capacity used for each species), and combinations of custom packing versus wholesale/retail sales.  Users of the template can utilize these comparisons to determine the viability of building and operating a small, flexible meat processing plant  It also provides users an opportunity to examine the sensitivity of their chosen plant layout and processing system to changes in a number of cost factors and/or changes in market prices for inputs and outputs.</t>
  </si>
  <si>
    <t>% of Payroll Tax to Salaries</t>
  </si>
  <si>
    <t>% of Retirement Tax to Salaries</t>
  </si>
  <si>
    <t>% of Employee INS Tax to Salaries</t>
  </si>
  <si>
    <t>OPERATING/PRODUCTION ASSUMPTIONS</t>
  </si>
  <si>
    <r>
      <t xml:space="preserve">Users of the template are requested to provide the appropriate information in the </t>
    </r>
    <r>
      <rPr>
        <b/>
        <u/>
        <sz val="12"/>
        <color rgb="FF1FB714"/>
        <rFont val="Arial"/>
      </rPr>
      <t>green</t>
    </r>
    <r>
      <rPr>
        <sz val="12"/>
        <rFont val="Arial"/>
      </rPr>
      <t xml:space="preserve"> cells.  The template will use these inputs to make calculations for operations, profit/loss, and returns on investment.</t>
    </r>
  </si>
  <si>
    <t>Benefits as % of Salaries</t>
  </si>
  <si>
    <t>Plant Labor Estimates (per week)</t>
  </si>
  <si>
    <t>Wage Inflation</t>
  </si>
  <si>
    <t>Start using the template</t>
  </si>
  <si>
    <t>Labor Summary (ALL FORMULAS)</t>
  </si>
  <si>
    <t>Occupation</t>
  </si>
  <si>
    <r>
      <rPr>
        <b/>
        <sz val="12"/>
        <color rgb="FF000000"/>
        <rFont val="Arial"/>
      </rPr>
      <t>NOTE:</t>
    </r>
    <r>
      <rPr>
        <sz val="12"/>
        <rFont val="Arial"/>
      </rPr>
      <t xml:space="preserve">  The true costs of operating a small, multi-species meat processing plant vary greatly by the size and scale of operations, state versus federal (USDA-FSIS) inspection, and the various "further processing" activities performed by the plant.  To better understand some of the issues related to plant construction and operation, it is recommended that users of this template read the attached PDF file (see icon to the right) and the suggested reference materials therein.</t>
    </r>
  </si>
  <si>
    <t>Retail Labor Estimates (per week)</t>
  </si>
  <si>
    <t>Salary</t>
  </si>
  <si>
    <t>No. of Persons</t>
  </si>
  <si>
    <t>Total Salaries</t>
  </si>
  <si>
    <t>Benefits</t>
  </si>
  <si>
    <t>Overtime%</t>
  </si>
  <si>
    <t>Overtime</t>
  </si>
  <si>
    <t>Total</t>
  </si>
  <si>
    <t>INDIANA Paycheck summary for $1000</t>
  </si>
  <si>
    <t>Basic Operating Assumptions</t>
  </si>
  <si>
    <t>Weekly Gross Pay$1,000.00</t>
  </si>
  <si>
    <t>*Authors are, respectively:  Professor and Browning Endowed Professor of Food Science (Dept. of Agricultural Economics/Kerr Food &amp; Ag Products Center); Meat Pilot Plant Manager (Kerr Food &amp; Ag Products Center); and Professor and Fitzwater Endowed Chair for Cooperative Studies (Dept. of Agricultural Economics).</t>
  </si>
  <si>
    <t>Beef Hours</t>
  </si>
  <si>
    <t>Plant Processing Labor / week</t>
  </si>
  <si>
    <t>TOTAL LABOR HERE--&gt;</t>
  </si>
  <si>
    <t>Total Labor Hours Needed / Week</t>
  </si>
  <si>
    <t>For questions or comments regarding the template, contact Dr. Rodney Holcomb at 405-744-6071 or by email at rodney.holcomb@okstate.edu.</t>
  </si>
  <si>
    <t>GUESS IS BASED ON RETAIL SALES MIX BELOW</t>
  </si>
  <si>
    <t>Plant Slaughter Capacity (weekly) N/A</t>
  </si>
  <si>
    <t>&lt;N/A</t>
  </si>
  <si>
    <t>Hogs hours</t>
  </si>
  <si>
    <t>Federal Withholding$124.28</t>
  </si>
  <si>
    <t>Retail Processing Labor / week</t>
  </si>
  <si>
    <t>Labor Rate ($/hr)</t>
  </si>
  <si>
    <t>Weeks per Year of Operation</t>
  </si>
  <si>
    <t>Lamb hours</t>
  </si>
  <si>
    <t>TOTAL Weekly Labor Needed</t>
  </si>
  <si>
    <t>Social Security$62.00</t>
  </si>
  <si>
    <t>Butcher</t>
  </si>
  <si>
    <t>Weekly Labor Expense</t>
  </si>
  <si>
    <t>Operating Hours / week</t>
  </si>
  <si>
    <t>Medicare$14.50</t>
  </si>
  <si>
    <t>Indiana$32.30</t>
  </si>
  <si>
    <t>Packaging/Cutting</t>
  </si>
  <si>
    <t>Total Hours Needed / Week</t>
  </si>
  <si>
    <t>Packaging/Retail Counter</t>
  </si>
  <si>
    <t>Annual Labor Expense</t>
  </si>
  <si>
    <t>Total Annual Slaughter Capacity</t>
  </si>
  <si>
    <t>Part-Time</t>
  </si>
  <si>
    <t>Total Personnel Costs</t>
  </si>
  <si>
    <t>reduced</t>
  </si>
  <si>
    <t>Retail Sales/Revenue</t>
  </si>
  <si>
    <t>(Adam)</t>
  </si>
  <si>
    <t>Species #1</t>
  </si>
  <si>
    <t>Beef</t>
  </si>
  <si>
    <t>Species #2</t>
  </si>
  <si>
    <t>Hogs</t>
  </si>
  <si>
    <t>General Operations Expenses</t>
  </si>
  <si>
    <t>$/Month</t>
  </si>
  <si>
    <t>Source</t>
  </si>
  <si>
    <t>Lbs /</t>
  </si>
  <si>
    <t>COGS</t>
  </si>
  <si>
    <t>Retail</t>
  </si>
  <si>
    <t>Net</t>
  </si>
  <si>
    <t>Gross Sales</t>
  </si>
  <si>
    <t>Net Sales</t>
  </si>
  <si>
    <t>Percent of Annual Slaughter Capacity</t>
  </si>
  <si>
    <t>Electricity/month</t>
  </si>
  <si>
    <t>Adam</t>
  </si>
  <si>
    <t>week</t>
  </si>
  <si>
    <t>Year</t>
  </si>
  <si>
    <t xml:space="preserve"> / Lb</t>
  </si>
  <si>
    <t>Price</t>
  </si>
  <si>
    <t xml:space="preserve"> / week</t>
  </si>
  <si>
    <t>/ year</t>
  </si>
  <si>
    <t>Animals slaughtered per week</t>
  </si>
  <si>
    <t>Gas/month</t>
  </si>
  <si>
    <t>Sausage</t>
  </si>
  <si>
    <t>Annual Volume (no. of head)</t>
  </si>
  <si>
    <t>Water/month</t>
  </si>
  <si>
    <t>Patties</t>
  </si>
  <si>
    <t>Hanging (hot carcass) Weight per Head</t>
  </si>
  <si>
    <t>Bow</t>
  </si>
  <si>
    <t>Sewer/month</t>
  </si>
  <si>
    <t>Smoked Bacon</t>
  </si>
  <si>
    <t>Base Slaughter Fee per Head</t>
  </si>
  <si>
    <t>AM</t>
  </si>
  <si>
    <t>Phone and Internet/month</t>
  </si>
  <si>
    <t>Hams</t>
  </si>
  <si>
    <t>Boning/Cutting/Pkg. Charge per Pound</t>
  </si>
  <si>
    <t>Inedible Expense (renderer pick-ups)</t>
  </si>
  <si>
    <t xml:space="preserve">Adam </t>
  </si>
  <si>
    <t>Copa</t>
  </si>
  <si>
    <t>Pounds of Further Processed per Head</t>
  </si>
  <si>
    <t>Microbial Testing/month</t>
  </si>
  <si>
    <t>Pancetta</t>
  </si>
  <si>
    <t>Further Processing Cost per Pound</t>
  </si>
  <si>
    <t>Laundry Service</t>
  </si>
  <si>
    <t>Salami</t>
  </si>
  <si>
    <t>Total Revenue per Head</t>
  </si>
  <si>
    <t>Solid Waste Management/month</t>
  </si>
  <si>
    <t>Packaging Materials per Head</t>
  </si>
  <si>
    <t>Total Monthly Operating Expenses</t>
  </si>
  <si>
    <t>LABOR ESTIMATION / WK (10 hrs/cow)</t>
  </si>
  <si>
    <t>LABOR ESTIMATION / WK (6 hrs/hog)</t>
  </si>
  <si>
    <t>Tax Information</t>
  </si>
  <si>
    <t>Rates</t>
  </si>
  <si>
    <t>* Note: For products sold at a retail sales counter, this could be the wholesale prices paid</t>
  </si>
  <si>
    <t>Species #3</t>
  </si>
  <si>
    <t>Lambs</t>
  </si>
  <si>
    <t>Species #4</t>
  </si>
  <si>
    <t>Poultry</t>
  </si>
  <si>
    <t>Property Tax as % of Prop and Plant</t>
  </si>
  <si>
    <t>for purchased items plus any additional costs for processing or re-packaging.</t>
  </si>
  <si>
    <t>Income Tax Rate</t>
  </si>
  <si>
    <t xml:space="preserve">For whole animal marketing, this would include the cost of the live animal plus any </t>
  </si>
  <si>
    <t>packaging and/or further processing costs from turning the live animal into marketable meat products.</t>
  </si>
  <si>
    <t>Working Capital (Line of Operating Credit)</t>
  </si>
  <si>
    <t>Short Term Borrowing Amount</t>
  </si>
  <si>
    <t>Short Term Interest Rate</t>
  </si>
  <si>
    <t>Weighted AVG Retail Price</t>
  </si>
  <si>
    <t xml:space="preserve"> note: This calculation based on retail product mix above</t>
  </si>
  <si>
    <t>Weighted AVG COGS</t>
  </si>
  <si>
    <t>Other</t>
  </si>
  <si>
    <t>Selling Price Inflation Rate</t>
  </si>
  <si>
    <t>Expense Inflation Rate</t>
  </si>
  <si>
    <t>Maintenance as % of Plant &amp; Equip</t>
  </si>
  <si>
    <t>LABOR ESTIMATION / WK (2.5 hrs/lamb)</t>
  </si>
  <si>
    <t>LABOR ESTIMATION / WK</t>
  </si>
  <si>
    <t>Insurance as % of Plant &amp; Equip</t>
  </si>
  <si>
    <t>Discount rate for NPV calculation</t>
  </si>
  <si>
    <t>Seasonal Wild Game Processing</t>
  </si>
  <si>
    <t>Deer</t>
  </si>
  <si>
    <t>Other Sales/Revenue</t>
  </si>
  <si>
    <t>Retail Sales</t>
  </si>
  <si>
    <t>Annual Volume (lbs, head, other units)</t>
  </si>
  <si>
    <t>Annual Maintenance Expense</t>
  </si>
  <si>
    <t>Reduced to $50/month</t>
  </si>
  <si>
    <t>Revenue per Unit</t>
  </si>
  <si>
    <t>Annual Insurance Expense</t>
  </si>
  <si>
    <t>General Liability + Property Insurance (Adam)</t>
  </si>
  <si>
    <t>Year-to-Year Capacity Increase</t>
  </si>
  <si>
    <t>Cost of Goods Sold</t>
  </si>
  <si>
    <t>PLANT, PROPERTY, &amp; EQUIPMENT</t>
  </si>
  <si>
    <t>This sheet deals with capital considerations.  You enter descriptions and values for buildings, equipment and other property.</t>
  </si>
  <si>
    <t>This sheet also allows you to determine how much money will be borrowed for plant, property, and equipment.</t>
  </si>
  <si>
    <t>Depreciation schedules for facilities, equipment, and vehicles are automatically derived and provided below.</t>
  </si>
  <si>
    <t>Buildings</t>
  </si>
  <si>
    <t>Special Purpose Buildings</t>
  </si>
  <si>
    <t>Description</t>
  </si>
  <si>
    <t>Value</t>
  </si>
  <si>
    <t>Salvage</t>
  </si>
  <si>
    <t>Limited Facility Upgrade (with equip)</t>
  </si>
  <si>
    <t>#1</t>
  </si>
  <si>
    <t>#2</t>
  </si>
  <si>
    <t>#3</t>
  </si>
  <si>
    <t>#4</t>
  </si>
  <si>
    <t>#5</t>
  </si>
  <si>
    <t>Total Buildings</t>
  </si>
  <si>
    <t>Total Special Purpose Building</t>
  </si>
  <si>
    <t>Equipment and Heavy Rolling Stock</t>
  </si>
  <si>
    <t>Light Trucks and Vehicles</t>
  </si>
  <si>
    <t>Non-capital start-up costs (see list on right --&gt;)</t>
  </si>
  <si>
    <t>Total Equip and Heavy Rolling Stock</t>
  </si>
  <si>
    <t>Total Light Trucks and Vehicles</t>
  </si>
  <si>
    <t>Total Plant and Equipment</t>
  </si>
  <si>
    <t>Land</t>
  </si>
  <si>
    <t>Total Plant, Property, and Equipment</t>
  </si>
  <si>
    <t>Debt Financing  for Plant, Property, &amp; Equipment</t>
  </si>
  <si>
    <t>Non-capital Start-up Costs</t>
  </si>
  <si>
    <t>Percent Financed</t>
  </si>
  <si>
    <t>Recruitment</t>
  </si>
  <si>
    <t>Long Term Interest Rate</t>
  </si>
  <si>
    <t>Training</t>
  </si>
  <si>
    <t>Loan Term</t>
  </si>
  <si>
    <t>HACCP</t>
  </si>
  <si>
    <t>Loan Amount</t>
  </si>
  <si>
    <t>Click to see Loan Amortization</t>
  </si>
  <si>
    <t>SSOP development</t>
  </si>
  <si>
    <t>Legal</t>
  </si>
  <si>
    <t>Depreciation</t>
  </si>
  <si>
    <t>Accounting</t>
  </si>
  <si>
    <t>Label set-up</t>
  </si>
  <si>
    <t>39 year Straight Line</t>
  </si>
  <si>
    <t>Misc. small equip.</t>
  </si>
  <si>
    <t>10 year Straight Line</t>
  </si>
  <si>
    <t>Total Non-capital Start-up Costs</t>
  </si>
  <si>
    <t>Equip. &amp; Heavy Rolling Stock</t>
  </si>
  <si>
    <t>7 Yr MACRS with half year convention</t>
  </si>
  <si>
    <t>5 Yr MACRS with half year convention</t>
  </si>
  <si>
    <t>Annual Total Depreciation</t>
  </si>
  <si>
    <t>Light Truck and Vehicles</t>
  </si>
  <si>
    <t>Total Depreciation</t>
  </si>
  <si>
    <t>Cost</t>
  </si>
  <si>
    <t>Life</t>
  </si>
  <si>
    <t>Period</t>
  </si>
  <si>
    <t>Depreciation per yr. for 39 yrs.</t>
  </si>
  <si>
    <t>Rate</t>
  </si>
  <si>
    <t>EXPENSE PROJECTION</t>
  </si>
  <si>
    <t>This Sheet summaries expenses.  The only input is for "supplies and miscellaneous" expenses.</t>
  </si>
  <si>
    <t>Labor</t>
  </si>
  <si>
    <t>Year 1</t>
  </si>
  <si>
    <t>Year 2</t>
  </si>
  <si>
    <t>Year 3</t>
  </si>
  <si>
    <t>Year 4</t>
  </si>
  <si>
    <t>Year 5</t>
  </si>
  <si>
    <t>Year 6</t>
  </si>
  <si>
    <t>Year 7</t>
  </si>
  <si>
    <t>Year 8</t>
  </si>
  <si>
    <t>Year 9</t>
  </si>
  <si>
    <t>Year 10</t>
  </si>
  <si>
    <t>Salaries</t>
  </si>
  <si>
    <t>Total Labor</t>
  </si>
  <si>
    <t>Production Expenses</t>
  </si>
  <si>
    <t>Total Variable</t>
  </si>
  <si>
    <t>MARKET PROJECTION</t>
  </si>
  <si>
    <t>Fixed</t>
  </si>
  <si>
    <t>Gross Sales Projection</t>
  </si>
  <si>
    <t>Maintenance</t>
  </si>
  <si>
    <t xml:space="preserve">This sheet summaries the volume and price and sales growth information from the input page.  There is no input on this page.  </t>
  </si>
  <si>
    <t>Total Volume</t>
  </si>
  <si>
    <t>Insurance</t>
  </si>
  <si>
    <t>Revenue/Unit</t>
  </si>
  <si>
    <t>Property Tax</t>
  </si>
  <si>
    <t>Interest</t>
  </si>
  <si>
    <t>total interest</t>
  </si>
  <si>
    <t>Total Fixed</t>
  </si>
  <si>
    <t>Supplies</t>
  </si>
  <si>
    <t>Miscellaneous*</t>
  </si>
  <si>
    <t>Total Other</t>
  </si>
  <si>
    <t>Total Expenses</t>
  </si>
  <si>
    <t>OPERATIONS SUMMARY: PROFIT/LOSS &amp; CASH FLOW PROJECTIONS</t>
  </si>
  <si>
    <t>This sheet summaries income, expenses and net profit.  There are no inputs on this sheet</t>
  </si>
  <si>
    <t>% Sales</t>
  </si>
  <si>
    <t>TOTAL GROSS SALES</t>
  </si>
  <si>
    <t>Production Expense</t>
  </si>
  <si>
    <t>COGS/Unit</t>
  </si>
  <si>
    <t>Expenses</t>
  </si>
  <si>
    <t>Variable</t>
  </si>
  <si>
    <t>Before Tax Profit</t>
  </si>
  <si>
    <t>Tax</t>
  </si>
  <si>
    <t>After Tax Profit</t>
  </si>
  <si>
    <t>Estimate of Cash Flows</t>
  </si>
  <si>
    <t>After Tax Profits</t>
  </si>
  <si>
    <t>Principle</t>
  </si>
  <si>
    <t>RETURN ON INVESTMENT</t>
  </si>
  <si>
    <t>This sheet summaries the feasibility of the project.  It provides net present value, benefit cost ratio and internal rate of return</t>
  </si>
  <si>
    <t>The only input is the discount rate.</t>
  </si>
  <si>
    <t>Discount Rate</t>
  </si>
  <si>
    <t xml:space="preserve">Cash Flow </t>
  </si>
  <si>
    <t>TOTAL COGS</t>
  </si>
  <si>
    <t>Gross Margin</t>
  </si>
  <si>
    <t>AVG</t>
  </si>
  <si>
    <t>(does not consider increases or decreases in working capital loan)</t>
  </si>
  <si>
    <t>Discount Factor</t>
  </si>
  <si>
    <t>PV of Income</t>
  </si>
  <si>
    <t>Total Expense</t>
  </si>
  <si>
    <t>Less Depreciation and Term Interest</t>
  </si>
  <si>
    <t>LOAN AMORTIZATION &amp; TOTAL INTEREST PAYMENTS</t>
  </si>
  <si>
    <t>Go back to input areas:</t>
  </si>
  <si>
    <t>Or go back to P/L calculations:</t>
  </si>
  <si>
    <t>Operating/Production Assumptions</t>
  </si>
  <si>
    <t>Cash Expenses</t>
  </si>
  <si>
    <t>Operations Summary (Profit/Loss, Cash Flow)</t>
  </si>
  <si>
    <t>Personnel Expenses</t>
  </si>
  <si>
    <t>Return on Investment</t>
  </si>
  <si>
    <t>Plant, Property, &amp; Equipment (PP&amp;E)</t>
  </si>
  <si>
    <t>Expense Projection</t>
  </si>
  <si>
    <t>This sheet calculates loan amortization and interest.  There are no inputs on this sheet.</t>
  </si>
  <si>
    <t>PV of Expenses</t>
  </si>
  <si>
    <t>Total Investment</t>
  </si>
  <si>
    <t>Benefits Less Costs</t>
  </si>
  <si>
    <t>PV Benefits Less PV Costs</t>
  </si>
  <si>
    <t>Beginning Balance</t>
  </si>
  <si>
    <t>Total PV of Income</t>
  </si>
  <si>
    <t>Total PV of Expenses</t>
  </si>
  <si>
    <t>Interest Rate</t>
  </si>
  <si>
    <t>Net Present Value</t>
  </si>
  <si>
    <t>Internal Rate of Return</t>
  </si>
  <si>
    <t>PV Benefit/PV Cost Ratio</t>
  </si>
  <si>
    <t>Annual Payment</t>
  </si>
  <si>
    <t>Return on Assets</t>
  </si>
  <si>
    <t>Principal</t>
  </si>
  <si>
    <t>Ending Balance</t>
  </si>
  <si>
    <t>Working Capital</t>
  </si>
  <si>
    <t>(after tax income/total PPE investment)</t>
  </si>
  <si>
    <t>Average ROA</t>
  </si>
  <si>
    <t>Interest Amount</t>
  </si>
  <si>
    <t>Return on (Beginning) Equity</t>
  </si>
  <si>
    <t>Total Interest Expense</t>
  </si>
  <si>
    <t>(after tax income/non-borrowed PPE investment)</t>
  </si>
  <si>
    <t>Average ROE</t>
  </si>
  <si>
    <t>Payback Period (years)</t>
  </si>
  <si>
    <t>(payback period only displayed if less than 10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</si>
</sst>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_(&quot;$&quot;* #,##0_);_(&quot;$&quot;* \(#,##0\);_(&quot;$&quot;* &quot;-&quot;??_);_(@_)"/>
    <numFmt numFmtId="166" formatCode="&quot;$&quot;#,##0"/>
    <numFmt numFmtId="167" formatCode="_(#,##0.0_);[Red]\(#,##0.0\)"/>
    <numFmt numFmtId="168" formatCode="\$#,##0.00"/>
    <numFmt numFmtId="169" formatCode="&quot;$&quot;#,##0.000_);[Red]\(&quot;$&quot;#,##0.000\)"/>
  </numFmts>
  <fonts count="53">
    <font>
      <sz val="10"/>
      <color rgb="FF000000"/>
      <name val="Arial"/>
    </font>
    <font>
      <sz val="10"/>
      <name val="Arial"/>
    </font>
    <font>
      <b/>
      <sz val="14"/>
      <name val="Arial"/>
    </font>
    <font>
      <b/>
      <sz val="20"/>
      <color rgb="FF000000"/>
      <name val="Calibri"/>
    </font>
    <font>
      <u/>
      <sz val="10"/>
      <name val="Arial"/>
    </font>
    <font>
      <i/>
      <sz val="14"/>
      <color rgb="FF000000"/>
      <name val="Calibri"/>
    </font>
    <font>
      <b/>
      <sz val="10"/>
      <name val="Arial"/>
    </font>
    <font>
      <i/>
      <sz val="12"/>
      <color rgb="FF000000"/>
      <name val="Calibri"/>
    </font>
    <font>
      <b/>
      <u/>
      <sz val="10"/>
      <name val="Arial"/>
    </font>
    <font>
      <sz val="14"/>
      <name val="Arial"/>
    </font>
    <font>
      <b/>
      <i/>
      <sz val="14"/>
      <name val="Arial"/>
    </font>
    <font>
      <sz val="12"/>
      <name val="Arial"/>
    </font>
    <font>
      <sz val="10"/>
      <color rgb="FF000000"/>
      <name val="Arial"/>
    </font>
    <font>
      <b/>
      <i/>
      <sz val="10"/>
      <color rgb="FF000000"/>
      <name val="Arial"/>
    </font>
    <font>
      <sz val="10"/>
      <name val="Arial"/>
    </font>
    <font>
      <u/>
      <sz val="12"/>
      <color rgb="FF0000D4"/>
      <name val="Arial"/>
    </font>
    <font>
      <b/>
      <sz val="10"/>
      <name val="Arial"/>
    </font>
    <font>
      <b/>
      <u/>
      <sz val="10"/>
      <name val="Arial"/>
    </font>
    <font>
      <b/>
      <u/>
      <sz val="10"/>
      <name val="Arial"/>
    </font>
    <font>
      <b/>
      <u/>
      <sz val="10"/>
      <name val="Arial"/>
    </font>
    <font>
      <sz val="9"/>
      <color rgb="FF5B5B5B"/>
      <name val="Myriad"/>
    </font>
    <font>
      <i/>
      <sz val="10"/>
      <name val="Arial"/>
    </font>
    <font>
      <b/>
      <sz val="10"/>
      <color rgb="FF000000"/>
      <name val="Arial"/>
    </font>
    <font>
      <b/>
      <i/>
      <sz val="10"/>
      <name val="Arial"/>
    </font>
    <font>
      <b/>
      <sz val="10"/>
      <name val="Arial"/>
    </font>
    <font>
      <sz val="14"/>
      <color rgb="FFFF0000"/>
      <name val="Arial"/>
    </font>
    <font>
      <i/>
      <sz val="14"/>
      <name val="Arial"/>
    </font>
    <font>
      <b/>
      <u/>
      <sz val="10"/>
      <name val="Arial"/>
    </font>
    <font>
      <b/>
      <u/>
      <sz val="10"/>
      <name val="Arial"/>
    </font>
    <font>
      <b/>
      <u/>
      <sz val="10"/>
      <color rgb="FF000000"/>
      <name val="Arial"/>
    </font>
    <font>
      <b/>
      <u/>
      <sz val="10"/>
      <name val="Arial"/>
    </font>
    <font>
      <b/>
      <u/>
      <sz val="10"/>
      <name val="Arial"/>
    </font>
    <font>
      <b/>
      <u/>
      <sz val="10"/>
      <name val="Arial"/>
    </font>
    <font>
      <b/>
      <u/>
      <sz val="10"/>
      <color rgb="FF000000"/>
      <name val="Arial"/>
    </font>
    <font>
      <sz val="10"/>
      <color rgb="FF000000"/>
      <name val="Arial"/>
    </font>
    <font>
      <sz val="11"/>
      <color rgb="FF000000"/>
      <name val="Arial"/>
    </font>
    <font>
      <b/>
      <u/>
      <sz val="10"/>
      <name val="Arial"/>
    </font>
    <font>
      <b/>
      <sz val="10"/>
      <name val="Arial"/>
    </font>
    <font>
      <b/>
      <u/>
      <sz val="10"/>
      <color rgb="FF000000"/>
      <name val="Arial"/>
    </font>
    <font>
      <sz val="10"/>
      <name val="Arial"/>
    </font>
    <font>
      <b/>
      <u/>
      <sz val="10"/>
      <name val="Arial"/>
    </font>
    <font>
      <b/>
      <u/>
      <sz val="10"/>
      <name val="Arial"/>
    </font>
    <font>
      <b/>
      <u/>
      <sz val="10"/>
      <name val="Arial"/>
    </font>
    <font>
      <u/>
      <sz val="10"/>
      <color rgb="FF0000D4"/>
      <name val="Arial"/>
    </font>
    <font>
      <b/>
      <sz val="10"/>
      <color rgb="FF000000"/>
      <name val="Arial"/>
    </font>
    <font>
      <sz val="10"/>
      <name val="Book Antiqua"/>
    </font>
    <font>
      <b/>
      <u/>
      <sz val="10"/>
      <name val="Arial"/>
    </font>
    <font>
      <b/>
      <u/>
      <sz val="10"/>
      <name val="Arial"/>
    </font>
    <font>
      <b/>
      <u/>
      <sz val="10"/>
      <name val="Arial"/>
    </font>
    <font>
      <b/>
      <u/>
      <sz val="10"/>
      <name val="Arial"/>
    </font>
    <font>
      <u/>
      <sz val="10"/>
      <color rgb="FF0000D4"/>
      <name val="Arial"/>
    </font>
    <font>
      <b/>
      <u/>
      <sz val="12"/>
      <color rgb="FF1FB714"/>
      <name val="Arial"/>
    </font>
    <font>
      <b/>
      <sz val="12"/>
      <color rgb="FF000000"/>
      <name val="Arial"/>
    </font>
  </fonts>
  <fills count="9">
    <fill>
      <patternFill patternType="none"/>
    </fill>
    <fill>
      <patternFill patternType="gray125"/>
    </fill>
    <fill>
      <patternFill patternType="solid">
        <fgColor rgb="FFB6D7A8"/>
        <bgColor rgb="FFB6D7A8"/>
      </patternFill>
    </fill>
    <fill>
      <patternFill patternType="solid">
        <fgColor rgb="FFCCFFCC"/>
        <bgColor rgb="FFCCFFCC"/>
      </patternFill>
    </fill>
    <fill>
      <patternFill patternType="solid">
        <fgColor rgb="FFFFFF00"/>
        <bgColor rgb="FFFFFF00"/>
      </patternFill>
    </fill>
    <fill>
      <patternFill patternType="solid">
        <fgColor rgb="FFE69138"/>
        <bgColor rgb="FFE69138"/>
      </patternFill>
    </fill>
    <fill>
      <patternFill patternType="solid">
        <fgColor rgb="FFFFFFFF"/>
        <bgColor rgb="FFFFFFFF"/>
      </patternFill>
    </fill>
    <fill>
      <patternFill patternType="solid">
        <fgColor rgb="FFE8E8EE"/>
        <bgColor rgb="FFE8E8EE"/>
      </patternFill>
    </fill>
    <fill>
      <patternFill patternType="solid">
        <fgColor rgb="FFE6B8AF"/>
        <bgColor rgb="FFE6B8AF"/>
      </patternFill>
    </fill>
  </fills>
  <borders count="27">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thin">
        <color rgb="FF000000"/>
      </right>
      <top/>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right/>
      <top/>
      <bottom/>
      <diagonal/>
    </border>
    <border>
      <left/>
      <right/>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right/>
      <top/>
      <bottom/>
      <diagonal/>
    </border>
    <border>
      <left/>
      <right style="thin">
        <color rgb="FF000000"/>
      </right>
      <top style="thin">
        <color rgb="FF000000"/>
      </top>
      <bottom/>
      <diagonal/>
    </border>
    <border>
      <left style="thick">
        <color rgb="FF000000"/>
      </left>
      <right/>
      <top/>
      <bottom/>
      <diagonal/>
    </border>
    <border>
      <left style="thin">
        <color rgb="FF000000"/>
      </left>
      <right/>
      <top/>
      <bottom/>
      <diagonal/>
    </border>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57">
    <xf numFmtId="0" fontId="0" fillId="0" borderId="0" xfId="0" applyFont="1" applyAlignment="1"/>
    <xf numFmtId="0" fontId="1" fillId="0" borderId="0" xfId="0" applyFont="1"/>
    <xf numFmtId="0" fontId="2" fillId="0" borderId="0" xfId="0" applyFont="1"/>
    <xf numFmtId="0" fontId="3" fillId="0" borderId="0" xfId="0" applyFont="1"/>
    <xf numFmtId="8" fontId="1" fillId="0" borderId="0" xfId="0" applyNumberFormat="1" applyFont="1"/>
    <xf numFmtId="0" fontId="4" fillId="0" borderId="0" xfId="0" applyFont="1"/>
    <xf numFmtId="0" fontId="5" fillId="0" borderId="0" xfId="0" applyFont="1"/>
    <xf numFmtId="0" fontId="6" fillId="0" borderId="0" xfId="0" applyFont="1"/>
    <xf numFmtId="0" fontId="7" fillId="0" borderId="0" xfId="0" applyFont="1"/>
    <xf numFmtId="0" fontId="8" fillId="0" borderId="1" xfId="0" applyFont="1" applyBorder="1"/>
    <xf numFmtId="0" fontId="9" fillId="0" borderId="0" xfId="0" applyFont="1"/>
    <xf numFmtId="0" fontId="1" fillId="0" borderId="2" xfId="0" applyFont="1" applyBorder="1"/>
    <xf numFmtId="0" fontId="1" fillId="0" borderId="3" xfId="0" applyFont="1" applyBorder="1"/>
    <xf numFmtId="10" fontId="1" fillId="3" borderId="4" xfId="0" applyNumberFormat="1" applyFont="1" applyFill="1" applyBorder="1" applyAlignment="1"/>
    <xf numFmtId="10" fontId="1" fillId="0" borderId="0" xfId="0" applyNumberFormat="1" applyFont="1"/>
    <xf numFmtId="0" fontId="11" fillId="0" borderId="0" xfId="0" applyFont="1" applyAlignment="1">
      <alignment vertical="center" wrapText="1"/>
    </xf>
    <xf numFmtId="0" fontId="12" fillId="0" borderId="0" xfId="0" applyFont="1"/>
    <xf numFmtId="0" fontId="11" fillId="0" borderId="0" xfId="0" applyFont="1"/>
    <xf numFmtId="10" fontId="1" fillId="3" borderId="4" xfId="0" applyNumberFormat="1" applyFont="1" applyFill="1" applyBorder="1"/>
    <xf numFmtId="10" fontId="1" fillId="0" borderId="6" xfId="0" applyNumberFormat="1" applyFont="1" applyBorder="1"/>
    <xf numFmtId="0" fontId="1" fillId="0" borderId="8" xfId="0" applyFont="1" applyBorder="1"/>
    <xf numFmtId="0" fontId="1" fillId="0" borderId="0" xfId="0" applyFont="1" applyAlignment="1"/>
    <xf numFmtId="10" fontId="1" fillId="3" borderId="9" xfId="0" applyNumberFormat="1" applyFont="1" applyFill="1" applyBorder="1"/>
    <xf numFmtId="0" fontId="15" fillId="0" borderId="0" xfId="0" applyFont="1"/>
    <xf numFmtId="0" fontId="17" fillId="0" borderId="0" xfId="0" applyFont="1" applyAlignment="1">
      <alignment horizontal="center"/>
    </xf>
    <xf numFmtId="0" fontId="13" fillId="4" borderId="1" xfId="0" applyFont="1" applyFill="1" applyBorder="1" applyAlignment="1">
      <alignment horizontal="left"/>
    </xf>
    <xf numFmtId="8" fontId="18" fillId="0" borderId="0" xfId="0" applyNumberFormat="1" applyFont="1" applyAlignment="1">
      <alignment horizontal="center"/>
    </xf>
    <xf numFmtId="0" fontId="13" fillId="4" borderId="10" xfId="0" applyFont="1" applyFill="1" applyBorder="1" applyAlignment="1">
      <alignment horizontal="left"/>
    </xf>
    <xf numFmtId="8" fontId="19" fillId="0" borderId="0" xfId="0" applyNumberFormat="1" applyFont="1"/>
    <xf numFmtId="0" fontId="13" fillId="4" borderId="11" xfId="0" applyFont="1" applyFill="1" applyBorder="1" applyAlignment="1">
      <alignment horizontal="left"/>
    </xf>
    <xf numFmtId="0" fontId="14" fillId="0" borderId="0" xfId="0" applyFont="1" applyAlignment="1"/>
    <xf numFmtId="0" fontId="1" fillId="0" borderId="0" xfId="0" applyFont="1" applyAlignment="1">
      <alignment vertical="center"/>
    </xf>
    <xf numFmtId="0" fontId="1" fillId="0" borderId="10" xfId="0" applyFont="1" applyBorder="1"/>
    <xf numFmtId="0" fontId="0" fillId="5" borderId="11" xfId="0" applyFont="1" applyFill="1" applyBorder="1" applyAlignment="1">
      <alignment horizontal="right"/>
    </xf>
    <xf numFmtId="2" fontId="1" fillId="5" borderId="11" xfId="0" applyNumberFormat="1" applyFont="1" applyFill="1" applyBorder="1" applyAlignment="1">
      <alignment horizontal="right"/>
    </xf>
    <xf numFmtId="0" fontId="20" fillId="6" borderId="0" xfId="0" applyFont="1" applyFill="1" applyAlignment="1">
      <alignment horizontal="right"/>
    </xf>
    <xf numFmtId="0" fontId="14" fillId="5" borderId="11" xfId="0" applyFont="1" applyFill="1" applyBorder="1" applyAlignment="1"/>
    <xf numFmtId="164" fontId="14" fillId="0" borderId="11" xfId="0" applyNumberFormat="1" applyFont="1" applyBorder="1" applyAlignment="1"/>
    <xf numFmtId="2" fontId="14" fillId="5" borderId="11" xfId="0" applyNumberFormat="1" applyFont="1" applyFill="1" applyBorder="1"/>
    <xf numFmtId="0" fontId="14" fillId="0" borderId="11" xfId="0" applyFont="1" applyBorder="1"/>
    <xf numFmtId="0" fontId="14" fillId="3" borderId="0" xfId="0" applyFont="1" applyFill="1"/>
    <xf numFmtId="0" fontId="6" fillId="3" borderId="12" xfId="0" applyFont="1" applyFill="1" applyBorder="1" applyAlignment="1"/>
    <xf numFmtId="0" fontId="1" fillId="3" borderId="0" xfId="0" applyFont="1" applyFill="1"/>
    <xf numFmtId="0" fontId="21" fillId="0" borderId="0" xfId="0" applyFont="1" applyAlignment="1">
      <alignment vertical="center" wrapText="1"/>
    </xf>
    <xf numFmtId="0" fontId="22" fillId="3" borderId="0" xfId="0" applyFont="1" applyFill="1" applyAlignment="1">
      <alignment horizontal="right"/>
    </xf>
    <xf numFmtId="6" fontId="1" fillId="3" borderId="12" xfId="0" applyNumberFormat="1" applyFont="1" applyFill="1" applyBorder="1" applyAlignment="1"/>
    <xf numFmtId="2" fontId="6" fillId="3" borderId="11" xfId="0" applyNumberFormat="1" applyFont="1" applyFill="1" applyBorder="1" applyAlignment="1">
      <alignment horizontal="right"/>
    </xf>
    <xf numFmtId="6" fontId="1" fillId="0" borderId="0" xfId="0" applyNumberFormat="1" applyFont="1"/>
    <xf numFmtId="0" fontId="1" fillId="3" borderId="12" xfId="0" applyFont="1" applyFill="1" applyBorder="1" applyAlignment="1">
      <alignment horizontal="center"/>
    </xf>
    <xf numFmtId="0" fontId="1" fillId="0" borderId="3" xfId="0" applyFont="1" applyBorder="1" applyAlignment="1"/>
    <xf numFmtId="0" fontId="1" fillId="3" borderId="11" xfId="0" applyFont="1" applyFill="1" applyBorder="1" applyAlignment="1">
      <alignment horizontal="center"/>
    </xf>
    <xf numFmtId="9" fontId="1" fillId="3" borderId="12" xfId="0" applyNumberFormat="1" applyFont="1" applyFill="1" applyBorder="1"/>
    <xf numFmtId="0" fontId="14" fillId="5" borderId="11" xfId="0" applyFont="1" applyFill="1" applyBorder="1" applyAlignment="1">
      <alignment horizontal="right"/>
    </xf>
    <xf numFmtId="165" fontId="1" fillId="0" borderId="0" xfId="0" applyNumberFormat="1" applyFont="1"/>
    <xf numFmtId="2" fontId="14" fillId="5" borderId="11" xfId="0" applyNumberFormat="1" applyFont="1" applyFill="1" applyBorder="1" applyAlignment="1">
      <alignment horizontal="right"/>
    </xf>
    <xf numFmtId="0" fontId="20" fillId="7" borderId="0" xfId="0" applyFont="1" applyFill="1" applyAlignment="1">
      <alignment horizontal="right"/>
    </xf>
    <xf numFmtId="0" fontId="24" fillId="3" borderId="0" xfId="0" applyFont="1" applyFill="1" applyAlignment="1">
      <alignment horizontal="right"/>
    </xf>
    <xf numFmtId="10" fontId="14" fillId="0" borderId="11" xfId="0" applyNumberFormat="1" applyFont="1" applyBorder="1"/>
    <xf numFmtId="164" fontId="24" fillId="3" borderId="11" xfId="0" applyNumberFormat="1" applyFont="1" applyFill="1" applyBorder="1" applyAlignment="1"/>
    <xf numFmtId="0" fontId="1" fillId="0" borderId="0" xfId="0" applyFont="1" applyAlignment="1">
      <alignment horizontal="center"/>
    </xf>
    <xf numFmtId="9" fontId="1" fillId="0" borderId="0" xfId="0" applyNumberFormat="1" applyFont="1"/>
    <xf numFmtId="0" fontId="6" fillId="3" borderId="12" xfId="0" applyFont="1" applyFill="1" applyBorder="1"/>
    <xf numFmtId="0" fontId="14" fillId="5" borderId="0" xfId="0" applyFont="1" applyFill="1"/>
    <xf numFmtId="0" fontId="1" fillId="3" borderId="12" xfId="0" applyFont="1" applyFill="1" applyBorder="1" applyAlignment="1">
      <alignment horizontal="center"/>
    </xf>
    <xf numFmtId="0" fontId="1" fillId="5" borderId="0" xfId="0" applyFont="1" applyFill="1"/>
    <xf numFmtId="0" fontId="22" fillId="5" borderId="0" xfId="0" applyFont="1" applyFill="1" applyAlignment="1">
      <alignment horizontal="right"/>
    </xf>
    <xf numFmtId="6" fontId="1" fillId="0" borderId="0" xfId="0" applyNumberFormat="1" applyFont="1" applyAlignment="1"/>
    <xf numFmtId="164" fontId="6" fillId="5" borderId="11" xfId="0" applyNumberFormat="1" applyFont="1" applyFill="1" applyBorder="1"/>
    <xf numFmtId="0" fontId="0" fillId="0" borderId="3" xfId="0" applyFont="1" applyBorder="1" applyAlignment="1">
      <alignment horizontal="left"/>
    </xf>
    <xf numFmtId="2" fontId="1" fillId="3" borderId="11" xfId="0" applyNumberFormat="1" applyFont="1" applyFill="1" applyBorder="1" applyAlignment="1">
      <alignment horizontal="center"/>
    </xf>
    <xf numFmtId="0" fontId="22" fillId="5" borderId="11" xfId="0" applyFont="1" applyFill="1" applyBorder="1" applyAlignment="1">
      <alignment horizontal="right"/>
    </xf>
    <xf numFmtId="0" fontId="1" fillId="5" borderId="5" xfId="0" applyFont="1" applyFill="1" applyBorder="1" applyAlignment="1">
      <alignment horizontal="center"/>
    </xf>
    <xf numFmtId="0" fontId="24" fillId="0" borderId="11" xfId="0" applyFont="1" applyBorder="1" applyAlignment="1"/>
    <xf numFmtId="6" fontId="1" fillId="3" borderId="12" xfId="0" applyNumberFormat="1" applyFont="1" applyFill="1" applyBorder="1"/>
    <xf numFmtId="164" fontId="24" fillId="2" borderId="11" xfId="0" applyNumberFormat="1" applyFont="1" applyFill="1" applyBorder="1" applyAlignment="1"/>
    <xf numFmtId="0" fontId="25" fillId="0" borderId="0" xfId="0" applyFont="1"/>
    <xf numFmtId="0" fontId="22" fillId="0" borderId="11" xfId="0" applyFont="1" applyBorder="1" applyAlignment="1"/>
    <xf numFmtId="6" fontId="1" fillId="0" borderId="13" xfId="0" applyNumberFormat="1" applyFont="1" applyBorder="1"/>
    <xf numFmtId="8" fontId="1" fillId="0" borderId="13" xfId="0" applyNumberFormat="1" applyFont="1" applyBorder="1"/>
    <xf numFmtId="0" fontId="6" fillId="0" borderId="10" xfId="0" applyFont="1" applyBorder="1"/>
    <xf numFmtId="0" fontId="0" fillId="0" borderId="0" xfId="0" applyFont="1" applyAlignment="1"/>
    <xf numFmtId="6" fontId="1" fillId="0" borderId="10" xfId="0" applyNumberFormat="1" applyFont="1" applyBorder="1"/>
    <xf numFmtId="0" fontId="9" fillId="0" borderId="0" xfId="0" applyFont="1" applyAlignment="1"/>
    <xf numFmtId="4" fontId="1" fillId="0" borderId="0" xfId="0" applyNumberFormat="1" applyFont="1" applyAlignment="1">
      <alignment horizontal="center"/>
    </xf>
    <xf numFmtId="8" fontId="1" fillId="0" borderId="10" xfId="0" applyNumberFormat="1" applyFont="1" applyBorder="1"/>
    <xf numFmtId="0" fontId="0" fillId="0" borderId="0" xfId="0" applyFont="1"/>
    <xf numFmtId="0" fontId="26" fillId="0" borderId="0" xfId="0" applyFont="1" applyAlignment="1"/>
    <xf numFmtId="0" fontId="27" fillId="0" borderId="11" xfId="0" applyFont="1" applyBorder="1" applyAlignment="1"/>
    <xf numFmtId="0" fontId="9" fillId="0" borderId="11" xfId="0" applyFont="1" applyBorder="1"/>
    <xf numFmtId="0" fontId="1" fillId="0" borderId="11" xfId="0" applyFont="1" applyBorder="1" applyAlignment="1"/>
    <xf numFmtId="0" fontId="28" fillId="0" borderId="1" xfId="0" applyFont="1" applyBorder="1" applyAlignment="1"/>
    <xf numFmtId="0" fontId="6" fillId="5" borderId="14" xfId="0" applyFont="1" applyFill="1" applyBorder="1" applyAlignment="1">
      <alignment horizontal="center"/>
    </xf>
    <xf numFmtId="0" fontId="29" fillId="0" borderId="10" xfId="0" applyFont="1" applyBorder="1" applyAlignment="1"/>
    <xf numFmtId="0" fontId="6" fillId="5" borderId="15" xfId="0" applyFont="1" applyFill="1" applyBorder="1" applyAlignment="1">
      <alignment horizontal="center"/>
    </xf>
    <xf numFmtId="0" fontId="30" fillId="0" borderId="2" xfId="0" applyFont="1" applyBorder="1" applyAlignment="1">
      <alignment horizontal="center"/>
    </xf>
    <xf numFmtId="0" fontId="16" fillId="0" borderId="11" xfId="0" applyFont="1" applyBorder="1" applyAlignment="1"/>
    <xf numFmtId="0" fontId="16" fillId="0" borderId="11" xfId="0" applyFont="1" applyBorder="1" applyAlignment="1">
      <alignment horizontal="center"/>
    </xf>
    <xf numFmtId="0" fontId="6" fillId="0" borderId="11" xfId="0" applyFont="1" applyBorder="1" applyAlignment="1">
      <alignment horizontal="center"/>
    </xf>
    <xf numFmtId="9" fontId="1" fillId="0" borderId="11" xfId="0" applyNumberFormat="1" applyFont="1" applyBorder="1" applyAlignment="1">
      <alignment horizontal="center"/>
    </xf>
    <xf numFmtId="166" fontId="1" fillId="3" borderId="4" xfId="0" applyNumberFormat="1" applyFont="1" applyFill="1" applyBorder="1" applyAlignment="1">
      <alignment horizontal="center"/>
    </xf>
    <xf numFmtId="0" fontId="14" fillId="0" borderId="11" xfId="0" applyFont="1" applyBorder="1" applyAlignment="1"/>
    <xf numFmtId="40" fontId="1" fillId="3" borderId="11" xfId="0" applyNumberFormat="1" applyFont="1" applyFill="1" applyBorder="1" applyAlignment="1">
      <alignment horizontal="center"/>
    </xf>
    <xf numFmtId="0" fontId="1" fillId="3" borderId="11" xfId="0" applyFont="1" applyFill="1" applyBorder="1" applyAlignment="1"/>
    <xf numFmtId="3" fontId="1" fillId="3" borderId="11" xfId="0" applyNumberFormat="1" applyFont="1" applyFill="1" applyBorder="1" applyAlignment="1">
      <alignment horizontal="center"/>
    </xf>
    <xf numFmtId="3" fontId="1" fillId="0" borderId="11" xfId="0" applyNumberFormat="1" applyFont="1" applyBorder="1" applyAlignment="1">
      <alignment horizontal="center"/>
    </xf>
    <xf numFmtId="164" fontId="1" fillId="3" borderId="11" xfId="0" applyNumberFormat="1" applyFont="1" applyFill="1" applyBorder="1" applyAlignment="1">
      <alignment horizontal="center"/>
    </xf>
    <xf numFmtId="164" fontId="14" fillId="5" borderId="11" xfId="0" applyNumberFormat="1" applyFont="1" applyFill="1" applyBorder="1" applyAlignment="1">
      <alignment horizontal="center"/>
    </xf>
    <xf numFmtId="166" fontId="14" fillId="5" borderId="11" xfId="0" applyNumberFormat="1" applyFont="1" applyFill="1" applyBorder="1"/>
    <xf numFmtId="38" fontId="1" fillId="0" borderId="11" xfId="0" applyNumberFormat="1" applyFont="1" applyBorder="1" applyAlignment="1">
      <alignment horizontal="center"/>
    </xf>
    <xf numFmtId="0" fontId="14" fillId="3" borderId="11" xfId="0" applyFont="1" applyFill="1" applyBorder="1" applyAlignment="1"/>
    <xf numFmtId="3" fontId="14" fillId="3" borderId="11" xfId="0" applyNumberFormat="1" applyFont="1" applyFill="1" applyBorder="1" applyAlignment="1">
      <alignment horizontal="center"/>
    </xf>
    <xf numFmtId="38" fontId="1" fillId="3" borderId="11" xfId="0" applyNumberFormat="1" applyFont="1" applyFill="1" applyBorder="1" applyAlignment="1">
      <alignment horizontal="center"/>
    </xf>
    <xf numFmtId="164" fontId="1" fillId="3" borderId="11" xfId="0" applyNumberFormat="1" applyFont="1" applyFill="1" applyBorder="1" applyAlignment="1">
      <alignment horizontal="center"/>
    </xf>
    <xf numFmtId="164" fontId="1" fillId="3" borderId="11" xfId="0" applyNumberFormat="1" applyFont="1" applyFill="1" applyBorder="1" applyAlignment="1">
      <alignment horizontal="center"/>
    </xf>
    <xf numFmtId="3" fontId="14" fillId="3" borderId="11" xfId="0" applyNumberFormat="1" applyFont="1" applyFill="1" applyBorder="1" applyAlignment="1">
      <alignment horizontal="center"/>
    </xf>
    <xf numFmtId="0" fontId="14" fillId="0" borderId="11" xfId="0" applyFont="1" applyBorder="1" applyAlignment="1">
      <alignment horizontal="center"/>
    </xf>
    <xf numFmtId="38" fontId="1" fillId="3" borderId="11" xfId="0" applyNumberFormat="1" applyFont="1" applyFill="1" applyBorder="1" applyAlignment="1">
      <alignment horizontal="center"/>
    </xf>
    <xf numFmtId="0" fontId="1" fillId="3" borderId="11" xfId="0" applyFont="1" applyFill="1" applyBorder="1" applyAlignment="1">
      <alignment horizontal="center"/>
    </xf>
    <xf numFmtId="166" fontId="1" fillId="3" borderId="16" xfId="0" applyNumberFormat="1" applyFont="1" applyFill="1" applyBorder="1" applyAlignment="1">
      <alignment horizontal="center"/>
    </xf>
    <xf numFmtId="164" fontId="1" fillId="0" borderId="11" xfId="0" applyNumberFormat="1" applyFont="1" applyBorder="1" applyAlignment="1">
      <alignment horizontal="center"/>
    </xf>
    <xf numFmtId="166" fontId="1" fillId="3" borderId="9" xfId="0" applyNumberFormat="1" applyFont="1" applyFill="1" applyBorder="1" applyAlignment="1">
      <alignment horizontal="center"/>
    </xf>
    <xf numFmtId="0" fontId="14" fillId="3" borderId="11" xfId="0" applyFont="1" applyFill="1" applyBorder="1"/>
    <xf numFmtId="0" fontId="6" fillId="0" borderId="8" xfId="0" applyFont="1" applyBorder="1"/>
    <xf numFmtId="166" fontId="1" fillId="0" borderId="17" xfId="0" applyNumberFormat="1" applyFont="1" applyBorder="1" applyAlignment="1">
      <alignment horizontal="center"/>
    </xf>
    <xf numFmtId="3" fontId="14" fillId="5" borderId="11" xfId="0" applyNumberFormat="1" applyFont="1" applyFill="1" applyBorder="1" applyAlignment="1">
      <alignment horizontal="center"/>
    </xf>
    <xf numFmtId="0" fontId="1" fillId="5" borderId="11" xfId="0" applyFont="1" applyFill="1" applyBorder="1"/>
    <xf numFmtId="0" fontId="14" fillId="5" borderId="11" xfId="0" applyFont="1" applyFill="1" applyBorder="1"/>
    <xf numFmtId="0" fontId="1" fillId="4" borderId="3" xfId="0" applyFont="1" applyFill="1" applyBorder="1" applyAlignment="1"/>
    <xf numFmtId="0" fontId="1" fillId="4" borderId="11" xfId="0" applyFont="1" applyFill="1" applyBorder="1" applyAlignment="1">
      <alignment horizontal="center"/>
    </xf>
    <xf numFmtId="0" fontId="1" fillId="4" borderId="11" xfId="0" applyFont="1" applyFill="1" applyBorder="1" applyAlignment="1"/>
    <xf numFmtId="0" fontId="1" fillId="0" borderId="6" xfId="0" applyFont="1" applyBorder="1"/>
    <xf numFmtId="10" fontId="31" fillId="0" borderId="2" xfId="0" applyNumberFormat="1" applyFont="1" applyBorder="1" applyAlignment="1">
      <alignment horizontal="center"/>
    </xf>
    <xf numFmtId="0" fontId="14" fillId="0" borderId="0" xfId="0" applyFont="1" applyAlignment="1"/>
    <xf numFmtId="0" fontId="32" fillId="0" borderId="3" xfId="0" applyFont="1" applyBorder="1" applyAlignment="1"/>
    <xf numFmtId="0" fontId="6" fillId="5" borderId="18" xfId="0" applyFont="1" applyFill="1" applyBorder="1" applyAlignment="1">
      <alignment horizontal="center"/>
    </xf>
    <xf numFmtId="0" fontId="33" fillId="0" borderId="0" xfId="0" applyFont="1" applyAlignment="1"/>
    <xf numFmtId="0" fontId="6" fillId="5" borderId="16" xfId="0" applyFont="1" applyFill="1" applyBorder="1" applyAlignment="1">
      <alignment horizontal="center"/>
    </xf>
    <xf numFmtId="10" fontId="1" fillId="3" borderId="4" xfId="0" applyNumberFormat="1" applyFont="1" applyFill="1" applyBorder="1" applyAlignment="1">
      <alignment horizontal="center"/>
    </xf>
    <xf numFmtId="0" fontId="34" fillId="6" borderId="0" xfId="0" applyFont="1" applyFill="1" applyAlignment="1"/>
    <xf numFmtId="10" fontId="1" fillId="3" borderId="9" xfId="0" applyNumberFormat="1" applyFont="1" applyFill="1" applyBorder="1" applyAlignment="1">
      <alignment horizontal="center"/>
    </xf>
    <xf numFmtId="167" fontId="1" fillId="3" borderId="11" xfId="0" applyNumberFormat="1" applyFont="1" applyFill="1" applyBorder="1" applyAlignment="1">
      <alignment horizontal="center"/>
    </xf>
    <xf numFmtId="38" fontId="1" fillId="6" borderId="11" xfId="0" applyNumberFormat="1" applyFont="1" applyFill="1" applyBorder="1" applyAlignment="1">
      <alignment horizontal="center"/>
    </xf>
    <xf numFmtId="10" fontId="1" fillId="0" borderId="2" xfId="0" applyNumberFormat="1" applyFont="1" applyBorder="1" applyAlignment="1">
      <alignment horizontal="center"/>
    </xf>
    <xf numFmtId="6" fontId="1" fillId="3" borderId="4" xfId="0" applyNumberFormat="1" applyFont="1" applyFill="1" applyBorder="1" applyAlignment="1">
      <alignment horizontal="center"/>
    </xf>
    <xf numFmtId="0" fontId="14" fillId="0" borderId="0" xfId="0" applyFont="1" applyAlignment="1">
      <alignment horizontal="right"/>
    </xf>
    <xf numFmtId="164" fontId="35" fillId="5" borderId="11" xfId="0" applyNumberFormat="1" applyFont="1" applyFill="1" applyBorder="1" applyAlignment="1">
      <alignment horizontal="left"/>
    </xf>
    <xf numFmtId="3" fontId="1" fillId="0" borderId="0" xfId="0" applyNumberFormat="1" applyFont="1"/>
    <xf numFmtId="164" fontId="14" fillId="0" borderId="0" xfId="0" applyNumberFormat="1" applyFont="1"/>
    <xf numFmtId="0" fontId="1" fillId="0" borderId="2" xfId="0" applyFont="1" applyBorder="1" applyAlignment="1">
      <alignment horizontal="center"/>
    </xf>
    <xf numFmtId="10" fontId="1" fillId="3" borderId="4" xfId="0" applyNumberFormat="1" applyFont="1" applyFill="1" applyBorder="1" applyAlignment="1">
      <alignment horizontal="center"/>
    </xf>
    <xf numFmtId="0" fontId="14" fillId="4" borderId="11" xfId="0" applyFont="1" applyFill="1" applyBorder="1" applyAlignment="1">
      <alignment horizontal="center"/>
    </xf>
    <xf numFmtId="0" fontId="14" fillId="0" borderId="3" xfId="0" applyFont="1" applyBorder="1"/>
    <xf numFmtId="0" fontId="14" fillId="0" borderId="6" xfId="0" applyFont="1" applyBorder="1"/>
    <xf numFmtId="0" fontId="1" fillId="0" borderId="8" xfId="0" applyFont="1" applyBorder="1" applyAlignment="1">
      <alignment horizontal="left"/>
    </xf>
    <xf numFmtId="0" fontId="36" fillId="0" borderId="3" xfId="0" applyFont="1" applyBorder="1" applyAlignment="1"/>
    <xf numFmtId="0" fontId="37" fillId="5" borderId="0" xfId="0" applyFont="1" applyFill="1" applyAlignment="1">
      <alignment horizontal="center"/>
    </xf>
    <xf numFmtId="0" fontId="38" fillId="0" borderId="0" xfId="0" applyFont="1"/>
    <xf numFmtId="0" fontId="6" fillId="0" borderId="6" xfId="0" applyFont="1" applyBorder="1" applyAlignment="1">
      <alignment horizontal="center"/>
    </xf>
    <xf numFmtId="0" fontId="39" fillId="0" borderId="3" xfId="0" applyFont="1" applyBorder="1" applyAlignment="1"/>
    <xf numFmtId="38" fontId="39" fillId="3" borderId="11" xfId="0" applyNumberFormat="1" applyFont="1" applyFill="1" applyBorder="1" applyAlignment="1">
      <alignment horizontal="center"/>
    </xf>
    <xf numFmtId="38" fontId="1" fillId="5" borderId="11" xfId="0" applyNumberFormat="1" applyFont="1" applyFill="1" applyBorder="1" applyAlignment="1">
      <alignment horizontal="center"/>
    </xf>
    <xf numFmtId="0" fontId="6" fillId="0" borderId="1" xfId="0" applyFont="1" applyBorder="1" applyAlignment="1"/>
    <xf numFmtId="164" fontId="1" fillId="3" borderId="19" xfId="0" applyNumberFormat="1" applyFont="1" applyFill="1" applyBorder="1" applyAlignment="1">
      <alignment horizontal="center"/>
    </xf>
    <xf numFmtId="168" fontId="39" fillId="3" borderId="11" xfId="0" applyNumberFormat="1" applyFont="1" applyFill="1" applyBorder="1" applyAlignment="1">
      <alignment horizontal="center"/>
    </xf>
    <xf numFmtId="164" fontId="1" fillId="5" borderId="11" xfId="0" applyNumberFormat="1" applyFont="1" applyFill="1" applyBorder="1" applyAlignment="1">
      <alignment horizontal="center"/>
    </xf>
    <xf numFmtId="0" fontId="16" fillId="0" borderId="8" xfId="0" applyFont="1" applyBorder="1" applyAlignment="1"/>
    <xf numFmtId="164" fontId="1" fillId="3" borderId="9" xfId="0" applyNumberFormat="1" applyFont="1" applyFill="1" applyBorder="1" applyAlignment="1">
      <alignment horizontal="center"/>
    </xf>
    <xf numFmtId="9" fontId="1" fillId="3" borderId="11" xfId="0" applyNumberFormat="1" applyFont="1" applyFill="1" applyBorder="1" applyAlignment="1">
      <alignment horizontal="center"/>
    </xf>
    <xf numFmtId="164" fontId="1" fillId="5" borderId="11" xfId="0" applyNumberFormat="1" applyFont="1" applyFill="1" applyBorder="1" applyAlignment="1">
      <alignment horizontal="center"/>
    </xf>
    <xf numFmtId="168" fontId="39" fillId="0" borderId="11" xfId="0" applyNumberFormat="1" applyFont="1" applyBorder="1" applyAlignment="1">
      <alignment horizontal="center"/>
    </xf>
    <xf numFmtId="0" fontId="39" fillId="0" borderId="8" xfId="0" applyFont="1" applyBorder="1" applyAlignment="1"/>
    <xf numFmtId="9" fontId="39" fillId="3" borderId="11" xfId="0" applyNumberFormat="1" applyFont="1" applyFill="1" applyBorder="1" applyAlignment="1">
      <alignment horizontal="center"/>
    </xf>
    <xf numFmtId="0" fontId="1" fillId="0" borderId="13" xfId="0" applyFont="1" applyBorder="1"/>
    <xf numFmtId="0" fontId="12" fillId="0" borderId="13" xfId="0" applyFont="1" applyBorder="1"/>
    <xf numFmtId="0" fontId="14" fillId="0" borderId="17" xfId="0" applyFont="1" applyBorder="1"/>
    <xf numFmtId="0" fontId="14" fillId="4" borderId="11" xfId="0" applyFont="1" applyFill="1" applyBorder="1" applyAlignment="1"/>
    <xf numFmtId="38" fontId="1" fillId="0" borderId="0" xfId="0" applyNumberFormat="1" applyFont="1"/>
    <xf numFmtId="9" fontId="0" fillId="0" borderId="0" xfId="0" applyNumberFormat="1" applyFont="1"/>
    <xf numFmtId="0" fontId="1" fillId="0" borderId="0" xfId="0" applyFont="1" applyAlignment="1">
      <alignment horizontal="left"/>
    </xf>
    <xf numFmtId="0" fontId="40" fillId="0" borderId="0" xfId="0" applyFont="1"/>
    <xf numFmtId="169" fontId="1" fillId="0" borderId="0" xfId="0" applyNumberFormat="1" applyFont="1"/>
    <xf numFmtId="0" fontId="6" fillId="0" borderId="0" xfId="0" applyFont="1" applyAlignment="1">
      <alignment horizontal="right"/>
    </xf>
    <xf numFmtId="0" fontId="1" fillId="0" borderId="20" xfId="0" applyFont="1" applyBorder="1"/>
    <xf numFmtId="0" fontId="41" fillId="0" borderId="10" xfId="0" applyFont="1" applyBorder="1"/>
    <xf numFmtId="6" fontId="6" fillId="0" borderId="0" xfId="0" applyNumberFormat="1" applyFont="1"/>
    <xf numFmtId="0" fontId="6" fillId="0" borderId="6" xfId="0" applyFont="1" applyBorder="1"/>
    <xf numFmtId="166" fontId="1" fillId="3" borderId="12" xfId="0" applyNumberFormat="1" applyFont="1" applyFill="1" applyBorder="1" applyAlignment="1"/>
    <xf numFmtId="166" fontId="1" fillId="3" borderId="4" xfId="0" applyNumberFormat="1" applyFont="1" applyFill="1" applyBorder="1"/>
    <xf numFmtId="166" fontId="1" fillId="3" borderId="12" xfId="0" applyNumberFormat="1" applyFont="1" applyFill="1" applyBorder="1"/>
    <xf numFmtId="0" fontId="6" fillId="0" borderId="3" xfId="0" applyFont="1" applyBorder="1"/>
    <xf numFmtId="166" fontId="1" fillId="0" borderId="0" xfId="0" applyNumberFormat="1" applyFont="1"/>
    <xf numFmtId="166" fontId="1" fillId="0" borderId="6" xfId="0" applyNumberFormat="1" applyFont="1" applyBorder="1"/>
    <xf numFmtId="165" fontId="1" fillId="0" borderId="6" xfId="0" applyNumberFormat="1" applyFont="1" applyBorder="1"/>
    <xf numFmtId="0" fontId="42" fillId="0" borderId="3" xfId="0" applyFont="1" applyBorder="1"/>
    <xf numFmtId="165" fontId="6" fillId="0" borderId="6" xfId="0" applyNumberFormat="1" applyFont="1" applyBorder="1"/>
    <xf numFmtId="44" fontId="1" fillId="0" borderId="0" xfId="0" applyNumberFormat="1" applyFont="1"/>
    <xf numFmtId="6" fontId="1" fillId="0" borderId="6" xfId="0" applyNumberFormat="1" applyFont="1" applyBorder="1"/>
    <xf numFmtId="166" fontId="6" fillId="0" borderId="13" xfId="0" applyNumberFormat="1" applyFont="1" applyBorder="1"/>
    <xf numFmtId="6" fontId="1" fillId="0" borderId="17" xfId="0" applyNumberFormat="1" applyFont="1" applyBorder="1"/>
    <xf numFmtId="0" fontId="16" fillId="0" borderId="0" xfId="0" applyFont="1" applyAlignment="1">
      <alignment horizontal="right"/>
    </xf>
    <xf numFmtId="0" fontId="14" fillId="0" borderId="0" xfId="0" applyFont="1" applyAlignment="1">
      <alignment horizontal="left"/>
    </xf>
    <xf numFmtId="0" fontId="14" fillId="0" borderId="11" xfId="0" applyFont="1" applyBorder="1" applyAlignment="1">
      <alignment horizontal="right"/>
    </xf>
    <xf numFmtId="166" fontId="14" fillId="0" borderId="11" xfId="0" applyNumberFormat="1" applyFont="1" applyBorder="1" applyAlignment="1">
      <alignment horizontal="right"/>
    </xf>
    <xf numFmtId="0" fontId="1" fillId="3" borderId="4" xfId="0" applyFont="1" applyFill="1" applyBorder="1"/>
    <xf numFmtId="6" fontId="6" fillId="0" borderId="17" xfId="0" applyNumberFormat="1" applyFont="1" applyBorder="1"/>
    <xf numFmtId="0" fontId="43" fillId="0" borderId="0" xfId="0" applyFont="1"/>
    <xf numFmtId="0" fontId="6" fillId="0" borderId="0" xfId="0" applyFont="1" applyAlignment="1">
      <alignment horizontal="left"/>
    </xf>
    <xf numFmtId="0" fontId="6" fillId="0" borderId="0" xfId="0" applyFont="1" applyAlignment="1">
      <alignment horizontal="center"/>
    </xf>
    <xf numFmtId="0" fontId="13" fillId="0" borderId="11" xfId="0" applyFont="1" applyBorder="1" applyAlignment="1">
      <alignment horizontal="right"/>
    </xf>
    <xf numFmtId="166" fontId="44" fillId="0" borderId="11" xfId="0" applyNumberFormat="1" applyFont="1" applyBorder="1" applyAlignment="1">
      <alignment horizontal="right"/>
    </xf>
    <xf numFmtId="6" fontId="6" fillId="0" borderId="0" xfId="0" applyNumberFormat="1" applyFont="1" applyAlignment="1">
      <alignment horizontal="center"/>
    </xf>
    <xf numFmtId="43" fontId="1" fillId="0" borderId="0" xfId="0" applyNumberFormat="1" applyFont="1"/>
    <xf numFmtId="10" fontId="1" fillId="0" borderId="0" xfId="0" applyNumberFormat="1" applyFont="1" applyAlignment="1">
      <alignment horizontal="center" vertical="top" wrapText="1"/>
    </xf>
    <xf numFmtId="10" fontId="45" fillId="0" borderId="0" xfId="0" applyNumberFormat="1" applyFont="1" applyAlignment="1">
      <alignment horizontal="center" vertical="top" wrapText="1"/>
    </xf>
    <xf numFmtId="166" fontId="1" fillId="0" borderId="11" xfId="0" applyNumberFormat="1" applyFont="1" applyBorder="1"/>
    <xf numFmtId="166" fontId="6" fillId="0" borderId="11" xfId="0" applyNumberFormat="1" applyFont="1" applyBorder="1"/>
    <xf numFmtId="0" fontId="6" fillId="8" borderId="0" xfId="0" applyFont="1" applyFill="1"/>
    <xf numFmtId="0" fontId="1" fillId="8" borderId="0" xfId="0" applyFont="1" applyFill="1"/>
    <xf numFmtId="38" fontId="1" fillId="0" borderId="11" xfId="0" applyNumberFormat="1" applyFont="1" applyBorder="1"/>
    <xf numFmtId="164" fontId="1" fillId="0" borderId="11" xfId="0" applyNumberFormat="1" applyFont="1" applyBorder="1"/>
    <xf numFmtId="8" fontId="1" fillId="0" borderId="11" xfId="0" applyNumberFormat="1" applyFont="1" applyBorder="1"/>
    <xf numFmtId="6" fontId="1" fillId="0" borderId="11" xfId="0" applyNumberFormat="1" applyFont="1" applyBorder="1"/>
    <xf numFmtId="166" fontId="1" fillId="3" borderId="11" xfId="0" applyNumberFormat="1" applyFont="1" applyFill="1" applyBorder="1" applyAlignment="1"/>
    <xf numFmtId="166" fontId="46" fillId="0" borderId="0" xfId="0" applyNumberFormat="1" applyFont="1"/>
    <xf numFmtId="166" fontId="47" fillId="0" borderId="11" xfId="0" applyNumberFormat="1" applyFont="1" applyBorder="1" applyAlignment="1">
      <alignment horizontal="right"/>
    </xf>
    <xf numFmtId="166" fontId="48" fillId="0" borderId="11" xfId="0" applyNumberFormat="1" applyFont="1" applyBorder="1" applyAlignment="1">
      <alignment horizontal="right"/>
    </xf>
    <xf numFmtId="38" fontId="1" fillId="0" borderId="11" xfId="0" applyNumberFormat="1" applyFont="1" applyBorder="1"/>
    <xf numFmtId="10" fontId="1" fillId="0" borderId="11" xfId="0" applyNumberFormat="1" applyFont="1" applyBorder="1"/>
    <xf numFmtId="168" fontId="1" fillId="0" borderId="11" xfId="0" applyNumberFormat="1" applyFont="1" applyBorder="1"/>
    <xf numFmtId="0" fontId="6" fillId="0" borderId="11" xfId="0" applyFont="1" applyBorder="1"/>
    <xf numFmtId="6" fontId="6" fillId="0" borderId="11" xfId="0" applyNumberFormat="1" applyFont="1" applyBorder="1"/>
    <xf numFmtId="10" fontId="6" fillId="0" borderId="11" xfId="0" applyNumberFormat="1" applyFont="1" applyBorder="1"/>
    <xf numFmtId="166" fontId="49" fillId="0" borderId="11" xfId="0" applyNumberFormat="1" applyFont="1" applyBorder="1"/>
    <xf numFmtId="164" fontId="1" fillId="0" borderId="11" xfId="0" applyNumberFormat="1" applyFont="1" applyBorder="1"/>
    <xf numFmtId="0" fontId="14" fillId="0" borderId="0" xfId="0" applyFont="1" applyAlignment="1">
      <alignment horizontal="center"/>
    </xf>
    <xf numFmtId="0" fontId="50" fillId="0" borderId="0" xfId="0" applyFont="1" applyAlignment="1">
      <alignment horizontal="center"/>
    </xf>
    <xf numFmtId="9" fontId="6" fillId="0" borderId="0" xfId="0" applyNumberFormat="1" applyFont="1"/>
    <xf numFmtId="10" fontId="6" fillId="0" borderId="0" xfId="0" applyNumberFormat="1" applyFont="1"/>
    <xf numFmtId="6" fontId="1" fillId="0" borderId="0" xfId="0" applyNumberFormat="1" applyFont="1" applyAlignment="1">
      <alignment horizontal="center"/>
    </xf>
    <xf numFmtId="38" fontId="6" fillId="0" borderId="0" xfId="0" applyNumberFormat="1" applyFont="1"/>
    <xf numFmtId="0" fontId="1" fillId="0" borderId="11" xfId="0" applyFont="1" applyBorder="1"/>
    <xf numFmtId="6" fontId="1" fillId="0" borderId="24" xfId="0" applyNumberFormat="1" applyFont="1" applyBorder="1"/>
    <xf numFmtId="10" fontId="1" fillId="0" borderId="25" xfId="0" applyNumberFormat="1" applyFont="1" applyBorder="1"/>
    <xf numFmtId="2" fontId="1" fillId="0" borderId="26" xfId="0" applyNumberFormat="1" applyFont="1" applyBorder="1"/>
    <xf numFmtId="2" fontId="1" fillId="0" borderId="0" xfId="0" applyNumberFormat="1" applyFont="1"/>
    <xf numFmtId="10" fontId="1" fillId="0" borderId="0" xfId="0" applyNumberFormat="1" applyFont="1" applyAlignment="1">
      <alignment horizontal="center"/>
    </xf>
    <xf numFmtId="1" fontId="1" fillId="0" borderId="0" xfId="0" applyNumberFormat="1" applyFont="1"/>
    <xf numFmtId="0" fontId="13" fillId="4" borderId="5" xfId="0" applyFont="1" applyFill="1" applyBorder="1" applyAlignment="1">
      <alignment horizontal="center"/>
    </xf>
    <xf numFmtId="0" fontId="14" fillId="0" borderId="7" xfId="0" applyFont="1" applyBorder="1"/>
    <xf numFmtId="0" fontId="16" fillId="4" borderId="5" xfId="0" applyFont="1" applyFill="1" applyBorder="1" applyAlignment="1">
      <alignment horizontal="center"/>
    </xf>
    <xf numFmtId="0" fontId="10" fillId="2" borderId="0" xfId="0" applyFont="1" applyFill="1" applyAlignment="1"/>
    <xf numFmtId="0" fontId="0" fillId="0" borderId="0" xfId="0" applyFont="1" applyAlignment="1"/>
    <xf numFmtId="0" fontId="23" fillId="4" borderId="0" xfId="0" applyFont="1" applyFill="1" applyAlignment="1"/>
    <xf numFmtId="0" fontId="1" fillId="3" borderId="23" xfId="0" applyFont="1" applyFill="1" applyBorder="1"/>
    <xf numFmtId="0" fontId="14" fillId="0" borderId="22" xfId="0" applyFont="1" applyBorder="1"/>
    <xf numFmtId="0" fontId="1" fillId="3" borderId="21" xfId="0" applyFont="1" applyFill="1" applyBorder="1"/>
    <xf numFmtId="0" fontId="1" fillId="3" borderId="21" xfId="0"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tabSelected="1" workbookViewId="0"/>
  </sheetViews>
  <sheetFormatPr baseColWidth="10" defaultColWidth="14.5" defaultRowHeight="15" customHeight="1"/>
  <cols>
    <col min="1" max="1" width="3.6640625" customWidth="1"/>
    <col min="2" max="2" width="131.33203125" customWidth="1"/>
    <col min="3" max="3" width="2" customWidth="1"/>
    <col min="4" max="6" width="9.1640625" customWidth="1"/>
    <col min="7" max="26" width="8.6640625" customWidth="1"/>
  </cols>
  <sheetData>
    <row r="1" spans="1:26" ht="8.25" customHeight="1">
      <c r="A1" s="1"/>
      <c r="B1" s="1"/>
      <c r="C1" s="1"/>
      <c r="D1" s="1"/>
      <c r="E1" s="1"/>
      <c r="F1" s="1"/>
      <c r="G1" s="1"/>
      <c r="H1" s="1"/>
      <c r="I1" s="1"/>
      <c r="J1" s="1"/>
      <c r="K1" s="1"/>
      <c r="L1" s="1"/>
      <c r="M1" s="1"/>
      <c r="N1" s="1"/>
      <c r="O1" s="1"/>
      <c r="P1" s="1"/>
      <c r="Q1" s="1"/>
      <c r="R1" s="1"/>
      <c r="S1" s="1"/>
      <c r="T1" s="1"/>
      <c r="U1" s="1"/>
      <c r="V1" s="1"/>
      <c r="W1" s="1"/>
      <c r="X1" s="1"/>
      <c r="Y1" s="1"/>
      <c r="Z1" s="1"/>
    </row>
    <row r="2" spans="1:26" ht="12.75" customHeight="1">
      <c r="A2" s="1"/>
      <c r="B2" s="3" t="s">
        <v>2</v>
      </c>
      <c r="C2" s="1"/>
      <c r="D2" s="1"/>
      <c r="E2" s="1"/>
      <c r="F2" s="1"/>
      <c r="G2" s="1"/>
      <c r="H2" s="1"/>
      <c r="I2" s="1"/>
      <c r="J2" s="1"/>
      <c r="K2" s="1"/>
      <c r="L2" s="1"/>
      <c r="M2" s="1"/>
      <c r="N2" s="1"/>
      <c r="O2" s="1"/>
      <c r="P2" s="1"/>
      <c r="Q2" s="1"/>
      <c r="R2" s="1"/>
      <c r="S2" s="1"/>
      <c r="T2" s="1"/>
      <c r="U2" s="1"/>
      <c r="V2" s="1"/>
      <c r="W2" s="1"/>
      <c r="X2" s="1"/>
      <c r="Y2" s="1"/>
      <c r="Z2" s="1"/>
    </row>
    <row r="3" spans="1:26" ht="12.75" customHeight="1">
      <c r="A3" s="1"/>
      <c r="B3" s="6" t="s">
        <v>3</v>
      </c>
      <c r="C3" s="1"/>
      <c r="D3" s="1"/>
      <c r="E3" s="1"/>
      <c r="F3" s="1"/>
      <c r="G3" s="1"/>
      <c r="H3" s="1"/>
      <c r="I3" s="1"/>
      <c r="J3" s="1"/>
      <c r="K3" s="1"/>
      <c r="L3" s="1"/>
      <c r="M3" s="1"/>
      <c r="N3" s="1"/>
      <c r="O3" s="1"/>
      <c r="P3" s="1"/>
      <c r="Q3" s="1"/>
      <c r="R3" s="1"/>
      <c r="S3" s="1"/>
      <c r="T3" s="1"/>
      <c r="U3" s="1"/>
      <c r="V3" s="1"/>
      <c r="W3" s="1"/>
      <c r="X3" s="1"/>
      <c r="Y3" s="1"/>
      <c r="Z3" s="1"/>
    </row>
    <row r="4" spans="1:26" ht="12.75" customHeight="1">
      <c r="A4" s="1"/>
      <c r="B4" s="8"/>
      <c r="C4" s="1"/>
      <c r="D4" s="1"/>
      <c r="E4" s="1"/>
      <c r="F4" s="1"/>
      <c r="G4" s="1"/>
      <c r="H4" s="1"/>
      <c r="I4" s="1"/>
      <c r="J4" s="1"/>
      <c r="K4" s="1"/>
      <c r="L4" s="1"/>
      <c r="M4" s="1"/>
      <c r="N4" s="1"/>
      <c r="O4" s="1"/>
      <c r="P4" s="1"/>
      <c r="Q4" s="1"/>
      <c r="R4" s="1"/>
      <c r="S4" s="1"/>
      <c r="T4" s="1"/>
      <c r="U4" s="1"/>
      <c r="V4" s="1"/>
      <c r="W4" s="1"/>
      <c r="X4" s="1"/>
      <c r="Y4" s="1"/>
      <c r="Z4" s="1"/>
    </row>
    <row r="5" spans="1:26" ht="12.75" customHeight="1">
      <c r="A5" s="1"/>
      <c r="B5" s="10" t="s">
        <v>7</v>
      </c>
      <c r="C5" s="1"/>
      <c r="D5" s="1"/>
      <c r="E5" s="1"/>
      <c r="F5" s="1"/>
      <c r="G5" s="1"/>
      <c r="H5" s="1"/>
      <c r="I5" s="1"/>
      <c r="J5" s="1"/>
      <c r="K5" s="1"/>
      <c r="L5" s="1"/>
      <c r="M5" s="1"/>
      <c r="N5" s="1"/>
      <c r="O5" s="1"/>
      <c r="P5" s="1"/>
      <c r="Q5" s="1"/>
      <c r="R5" s="1"/>
      <c r="S5" s="1"/>
      <c r="T5" s="1"/>
      <c r="U5" s="1"/>
      <c r="V5" s="1"/>
      <c r="W5" s="1"/>
      <c r="X5" s="1"/>
      <c r="Y5" s="1"/>
      <c r="Z5" s="1"/>
    </row>
    <row r="6" spans="1:26" ht="12.75" customHeight="1">
      <c r="A6" s="1"/>
      <c r="B6" s="1"/>
      <c r="C6" s="1"/>
      <c r="D6" s="1"/>
      <c r="E6" s="1"/>
      <c r="F6" s="1"/>
      <c r="G6" s="1"/>
      <c r="H6" s="1"/>
      <c r="I6" s="1"/>
      <c r="J6" s="1"/>
      <c r="K6" s="1"/>
      <c r="L6" s="1"/>
      <c r="M6" s="1"/>
      <c r="N6" s="1"/>
      <c r="O6" s="1"/>
      <c r="P6" s="1"/>
      <c r="Q6" s="1"/>
      <c r="R6" s="1"/>
      <c r="S6" s="1"/>
      <c r="T6" s="1"/>
      <c r="U6" s="1"/>
      <c r="V6" s="1"/>
      <c r="W6" s="1"/>
      <c r="X6" s="1"/>
      <c r="Y6" s="1"/>
      <c r="Z6" s="1"/>
    </row>
    <row r="7" spans="1:26" ht="12.75" customHeight="1">
      <c r="A7" s="1"/>
      <c r="B7" s="15" t="s">
        <v>8</v>
      </c>
      <c r="C7" s="1"/>
      <c r="D7" s="1"/>
      <c r="E7" s="1"/>
      <c r="F7" s="1"/>
      <c r="G7" s="1"/>
      <c r="H7" s="1"/>
      <c r="I7" s="1"/>
      <c r="J7" s="1"/>
      <c r="K7" s="1"/>
      <c r="L7" s="1"/>
      <c r="M7" s="1"/>
      <c r="N7" s="1"/>
      <c r="O7" s="1"/>
      <c r="P7" s="1"/>
      <c r="Q7" s="1"/>
      <c r="R7" s="1"/>
      <c r="S7" s="1"/>
      <c r="T7" s="1"/>
      <c r="U7" s="1"/>
      <c r="V7" s="1"/>
      <c r="W7" s="1"/>
      <c r="X7" s="1"/>
      <c r="Y7" s="1"/>
      <c r="Z7" s="1"/>
    </row>
    <row r="8" spans="1:26" ht="12.75" customHeight="1">
      <c r="A8" s="1"/>
      <c r="B8" s="17"/>
      <c r="C8" s="1"/>
      <c r="D8" s="1"/>
      <c r="E8" s="1"/>
      <c r="F8" s="1"/>
      <c r="G8" s="1"/>
      <c r="H8" s="1"/>
      <c r="I8" s="1"/>
      <c r="J8" s="1"/>
      <c r="K8" s="1"/>
      <c r="L8" s="1"/>
      <c r="M8" s="1"/>
      <c r="N8" s="1"/>
      <c r="O8" s="1"/>
      <c r="P8" s="1"/>
      <c r="Q8" s="1"/>
      <c r="R8" s="1"/>
      <c r="S8" s="1"/>
      <c r="T8" s="1"/>
      <c r="U8" s="1"/>
      <c r="V8" s="1"/>
      <c r="W8" s="1"/>
      <c r="X8" s="1"/>
      <c r="Y8" s="1"/>
      <c r="Z8" s="1"/>
    </row>
    <row r="9" spans="1:26" ht="44.25" customHeight="1">
      <c r="A9" s="1"/>
      <c r="B9" s="15" t="s">
        <v>13</v>
      </c>
      <c r="C9" s="1"/>
      <c r="D9" s="1"/>
      <c r="E9" s="1"/>
      <c r="F9" s="1"/>
      <c r="G9" s="1"/>
      <c r="H9" s="1"/>
      <c r="I9" s="1"/>
      <c r="J9" s="1"/>
      <c r="K9" s="1"/>
      <c r="L9" s="1"/>
      <c r="M9" s="1"/>
      <c r="N9" s="1"/>
      <c r="O9" s="1"/>
      <c r="P9" s="1"/>
      <c r="Q9" s="1"/>
      <c r="R9" s="1"/>
      <c r="S9" s="1"/>
      <c r="T9" s="1"/>
      <c r="U9" s="1"/>
      <c r="V9" s="1"/>
      <c r="W9" s="1"/>
      <c r="X9" s="1"/>
      <c r="Y9" s="1"/>
      <c r="Z9" s="1"/>
    </row>
    <row r="10" spans="1:26" ht="12.75" customHeight="1">
      <c r="A10" s="1"/>
      <c r="B10" s="23" t="s">
        <v>17</v>
      </c>
      <c r="C10" s="1"/>
      <c r="D10" s="1"/>
      <c r="E10" s="1"/>
      <c r="F10" s="1"/>
      <c r="G10" s="1"/>
      <c r="H10" s="1"/>
      <c r="I10" s="1"/>
      <c r="J10" s="1"/>
      <c r="K10" s="1"/>
      <c r="L10" s="1"/>
      <c r="M10" s="1"/>
      <c r="N10" s="1"/>
      <c r="O10" s="1"/>
      <c r="P10" s="1"/>
      <c r="Q10" s="1"/>
      <c r="R10" s="1"/>
      <c r="S10" s="1"/>
      <c r="T10" s="1"/>
      <c r="U10" s="1"/>
      <c r="V10" s="1"/>
      <c r="W10" s="1"/>
      <c r="X10" s="1"/>
      <c r="Y10" s="1"/>
      <c r="Z10" s="1"/>
    </row>
    <row r="11" spans="1:26" ht="96.75" customHeight="1">
      <c r="A11" s="1"/>
      <c r="B11" s="15" t="s">
        <v>20</v>
      </c>
      <c r="C11" s="1"/>
      <c r="D11" s="1"/>
      <c r="E11" s="1"/>
      <c r="F11" s="1"/>
      <c r="G11" s="1"/>
      <c r="H11" s="1"/>
      <c r="I11" s="1"/>
      <c r="J11" s="1"/>
      <c r="K11" s="1"/>
      <c r="L11" s="1"/>
      <c r="M11" s="1"/>
      <c r="N11" s="1"/>
      <c r="O11" s="1"/>
      <c r="P11" s="1"/>
      <c r="Q11" s="1"/>
      <c r="R11" s="1"/>
      <c r="S11" s="1"/>
      <c r="T11" s="1"/>
      <c r="U11" s="1"/>
      <c r="V11" s="1"/>
      <c r="W11" s="1"/>
      <c r="X11" s="1"/>
      <c r="Y11" s="1"/>
      <c r="Z11" s="1"/>
    </row>
    <row r="12" spans="1:26" ht="12.75" customHeight="1">
      <c r="A12" s="1"/>
      <c r="B12" s="17"/>
      <c r="C12" s="1"/>
      <c r="D12" s="1"/>
      <c r="E12" s="1"/>
      <c r="F12" s="1"/>
      <c r="G12" s="1"/>
      <c r="H12" s="1"/>
      <c r="I12" s="1"/>
      <c r="J12" s="1"/>
      <c r="K12" s="1"/>
      <c r="L12" s="1"/>
      <c r="M12" s="1"/>
      <c r="N12" s="1"/>
      <c r="O12" s="1"/>
      <c r="P12" s="1"/>
      <c r="Q12" s="1"/>
      <c r="R12" s="1"/>
      <c r="S12" s="1"/>
      <c r="T12" s="1"/>
      <c r="U12" s="1"/>
      <c r="V12" s="1"/>
      <c r="W12" s="1"/>
      <c r="X12" s="1"/>
      <c r="Y12" s="1"/>
      <c r="Z12" s="1"/>
    </row>
    <row r="13" spans="1:26" ht="12.75" customHeight="1">
      <c r="A13" s="31"/>
      <c r="B13" s="43" t="s">
        <v>32</v>
      </c>
      <c r="C13" s="31"/>
      <c r="D13" s="31"/>
      <c r="E13" s="31"/>
      <c r="F13" s="31"/>
      <c r="G13" s="31"/>
      <c r="H13" s="31"/>
      <c r="I13" s="31"/>
      <c r="J13" s="31"/>
      <c r="K13" s="31"/>
      <c r="L13" s="31"/>
      <c r="M13" s="31"/>
      <c r="N13" s="31"/>
      <c r="O13" s="31"/>
      <c r="P13" s="31"/>
      <c r="Q13" s="31"/>
      <c r="R13" s="31"/>
      <c r="S13" s="31"/>
      <c r="T13" s="31"/>
      <c r="U13" s="31"/>
      <c r="V13" s="31"/>
      <c r="W13" s="31"/>
      <c r="X13" s="31"/>
      <c r="Y13" s="31"/>
      <c r="Z13" s="31"/>
    </row>
    <row r="14" spans="1:26" ht="12.75" customHeight="1">
      <c r="A14" s="1"/>
      <c r="B14" s="1" t="s">
        <v>37</v>
      </c>
      <c r="C14" s="1"/>
      <c r="D14" s="1"/>
      <c r="E14" s="1"/>
      <c r="F14" s="1"/>
      <c r="G14" s="1"/>
      <c r="H14" s="1"/>
      <c r="I14" s="1"/>
      <c r="J14" s="1"/>
      <c r="K14" s="1"/>
      <c r="L14" s="1"/>
      <c r="M14" s="1"/>
      <c r="N14" s="1"/>
      <c r="O14" s="1"/>
      <c r="P14" s="1"/>
      <c r="Q14" s="1"/>
      <c r="R14" s="1"/>
      <c r="S14" s="1"/>
      <c r="T14" s="1"/>
      <c r="U14" s="1"/>
      <c r="V14" s="1"/>
      <c r="W14" s="1"/>
      <c r="X14" s="1"/>
      <c r="Y14" s="1"/>
      <c r="Z14" s="1"/>
    </row>
    <row r="15" spans="1:26" ht="12.7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2.75" customHeight="1">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2.75" customHeight="1">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2.75" customHeight="1">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2.7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hyperlinks>
    <hyperlink ref="B10" location="Op Assumptions!A1" display="Start using the template" xr:uid="{00000000-0004-0000-0000-000000000000}"/>
  </hyperlink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004"/>
  <sheetViews>
    <sheetView showGridLines="0" workbookViewId="0"/>
  </sheetViews>
  <sheetFormatPr baseColWidth="10" defaultColWidth="14.5" defaultRowHeight="15" customHeight="1"/>
  <cols>
    <col min="1" max="1" width="33.6640625" customWidth="1"/>
    <col min="2" max="2" width="12.6640625" customWidth="1"/>
    <col min="3" max="3" width="5" customWidth="1"/>
    <col min="4" max="4" width="33.6640625" customWidth="1"/>
    <col min="5" max="5" width="12.6640625" customWidth="1"/>
    <col min="6" max="6" width="6.5" customWidth="1"/>
    <col min="7" max="7" width="31.83203125" customWidth="1"/>
    <col min="8" max="8" width="12.6640625" customWidth="1"/>
    <col min="9" max="9" width="7.5" customWidth="1"/>
    <col min="10" max="10" width="9.1640625" customWidth="1"/>
    <col min="11" max="11" width="15.5" customWidth="1"/>
    <col min="12" max="12" width="11.6640625" customWidth="1"/>
    <col min="13" max="13" width="8.83203125" customWidth="1"/>
    <col min="14" max="14" width="9.1640625" customWidth="1"/>
    <col min="15" max="15" width="7.6640625" customWidth="1"/>
    <col min="16" max="16" width="9.5" customWidth="1"/>
    <col min="17" max="17" width="12" customWidth="1"/>
    <col min="18" max="18" width="12.1640625" customWidth="1"/>
    <col min="19" max="22" width="8.83203125" customWidth="1"/>
  </cols>
  <sheetData>
    <row r="1" spans="1:22" ht="12.75" customHeight="1">
      <c r="A1" s="250" t="s">
        <v>1</v>
      </c>
      <c r="B1" s="251"/>
      <c r="D1" s="16"/>
      <c r="F1" s="1"/>
      <c r="J1" s="1"/>
      <c r="N1" s="1"/>
    </row>
    <row r="2" spans="1:22" ht="12.75" customHeight="1">
      <c r="A2" s="2"/>
      <c r="D2" s="16"/>
      <c r="F2" s="1"/>
      <c r="J2" s="1"/>
      <c r="N2" s="1"/>
    </row>
    <row r="3" spans="1:22" ht="12.75" customHeight="1">
      <c r="A3" s="2" t="s">
        <v>12</v>
      </c>
      <c r="D3" s="16"/>
      <c r="F3" s="1"/>
      <c r="G3" s="250" t="s">
        <v>1</v>
      </c>
      <c r="H3" s="251"/>
      <c r="J3" s="1"/>
      <c r="K3" s="250" t="s">
        <v>1</v>
      </c>
      <c r="L3" s="251"/>
      <c r="M3" s="251"/>
      <c r="N3" s="251"/>
    </row>
    <row r="4" spans="1:22" ht="12.75" customHeight="1">
      <c r="A4" s="7"/>
      <c r="D4" s="247" t="s">
        <v>15</v>
      </c>
      <c r="E4" s="248"/>
      <c r="F4" s="21"/>
      <c r="G4" s="249" t="s">
        <v>18</v>
      </c>
      <c r="H4" s="248"/>
      <c r="K4" s="25" t="s">
        <v>21</v>
      </c>
      <c r="L4" s="27"/>
      <c r="M4" s="27"/>
      <c r="N4" s="29"/>
      <c r="O4" s="1"/>
    </row>
    <row r="5" spans="1:22" ht="12.75" customHeight="1">
      <c r="A5" s="9" t="s">
        <v>30</v>
      </c>
      <c r="B5" s="32"/>
      <c r="C5" s="32"/>
      <c r="D5" s="33" t="s">
        <v>33</v>
      </c>
      <c r="E5" s="34">
        <f>B25</f>
        <v>10</v>
      </c>
      <c r="F5" s="1"/>
      <c r="G5" s="36" t="s">
        <v>34</v>
      </c>
      <c r="H5" s="38">
        <f>E8</f>
        <v>33</v>
      </c>
      <c r="K5" s="40"/>
      <c r="L5" s="42"/>
      <c r="M5" s="44" t="s">
        <v>36</v>
      </c>
      <c r="N5" s="46">
        <v>8</v>
      </c>
      <c r="O5" s="252" t="s">
        <v>38</v>
      </c>
      <c r="P5" s="251"/>
      <c r="Q5" s="251"/>
      <c r="R5" s="251"/>
      <c r="S5" s="251"/>
    </row>
    <row r="6" spans="1:22" ht="12.75" customHeight="1">
      <c r="A6" s="49" t="s">
        <v>39</v>
      </c>
      <c r="B6" s="50">
        <v>0</v>
      </c>
      <c r="C6" s="21" t="s">
        <v>40</v>
      </c>
      <c r="D6" s="52" t="s">
        <v>41</v>
      </c>
      <c r="E6" s="54">
        <f>E25</f>
        <v>18</v>
      </c>
      <c r="F6" s="1"/>
      <c r="G6" s="36" t="s">
        <v>43</v>
      </c>
      <c r="H6" s="38">
        <f>N5</f>
        <v>8</v>
      </c>
      <c r="K6" s="40"/>
      <c r="L6" s="42"/>
      <c r="M6" s="56" t="s">
        <v>44</v>
      </c>
      <c r="N6" s="58">
        <v>20</v>
      </c>
      <c r="P6" s="1"/>
    </row>
    <row r="7" spans="1:22" ht="12.75" customHeight="1">
      <c r="A7" s="12" t="s">
        <v>45</v>
      </c>
      <c r="B7" s="50">
        <v>48</v>
      </c>
      <c r="C7" s="1"/>
      <c r="D7" s="52" t="s">
        <v>46</v>
      </c>
      <c r="E7" s="54">
        <f>B38</f>
        <v>5</v>
      </c>
      <c r="F7" s="1"/>
      <c r="G7" s="36" t="s">
        <v>47</v>
      </c>
      <c r="H7" s="38">
        <f>H5+H6</f>
        <v>41</v>
      </c>
      <c r="K7" s="62"/>
      <c r="L7" s="64"/>
      <c r="M7" s="65" t="s">
        <v>50</v>
      </c>
      <c r="N7" s="67">
        <f>N6*N5</f>
        <v>160</v>
      </c>
      <c r="P7" s="1"/>
    </row>
    <row r="8" spans="1:22" ht="12.75" customHeight="1">
      <c r="A8" s="68" t="s">
        <v>51</v>
      </c>
      <c r="B8" s="69">
        <f>H7</f>
        <v>41</v>
      </c>
      <c r="C8" s="1"/>
      <c r="D8" s="70" t="s">
        <v>55</v>
      </c>
      <c r="E8" s="34">
        <f>SUM(E5:E7)</f>
        <v>33</v>
      </c>
      <c r="F8" s="1"/>
      <c r="K8" s="62"/>
      <c r="L8" s="64"/>
      <c r="M8" s="65" t="s">
        <v>57</v>
      </c>
      <c r="N8" s="67">
        <f>N7*B7</f>
        <v>7680</v>
      </c>
      <c r="P8" s="1"/>
    </row>
    <row r="9" spans="1:22" ht="12.75" customHeight="1">
      <c r="A9" s="20" t="s">
        <v>58</v>
      </c>
      <c r="B9" s="71">
        <f>B6*B7</f>
        <v>0</v>
      </c>
      <c r="C9" s="21" t="s">
        <v>40</v>
      </c>
      <c r="D9" s="72" t="s">
        <v>44</v>
      </c>
      <c r="E9" s="74">
        <v>20</v>
      </c>
      <c r="F9" s="1"/>
      <c r="J9" s="1"/>
      <c r="N9" s="1"/>
    </row>
    <row r="10" spans="1:22" ht="12.75" customHeight="1">
      <c r="A10" s="75"/>
      <c r="B10" s="10"/>
      <c r="C10" s="10"/>
      <c r="D10" s="76" t="s">
        <v>50</v>
      </c>
      <c r="E10" s="67">
        <f>E9*E8</f>
        <v>660</v>
      </c>
      <c r="F10" s="10"/>
      <c r="I10" s="10"/>
      <c r="J10" s="10"/>
      <c r="M10" s="10"/>
      <c r="N10" s="21"/>
      <c r="O10" s="21"/>
      <c r="P10" s="10"/>
      <c r="Q10" s="10"/>
      <c r="R10" s="10"/>
      <c r="S10" s="10"/>
      <c r="T10" s="10"/>
      <c r="U10" s="10"/>
      <c r="V10" s="10"/>
    </row>
    <row r="11" spans="1:22" ht="12.75" customHeight="1">
      <c r="A11" s="75"/>
      <c r="B11" s="10"/>
      <c r="C11" s="10"/>
      <c r="D11" s="76" t="s">
        <v>57</v>
      </c>
      <c r="E11" s="67">
        <f>E10*B7</f>
        <v>31680</v>
      </c>
      <c r="F11" s="10"/>
      <c r="I11" s="10"/>
      <c r="J11" s="10"/>
      <c r="M11" s="10"/>
      <c r="N11" s="21"/>
      <c r="O11" s="21"/>
      <c r="P11" s="10"/>
      <c r="Q11" s="10"/>
      <c r="R11" s="10"/>
      <c r="S11" s="10"/>
      <c r="T11" s="10"/>
      <c r="U11" s="10"/>
      <c r="V11" s="10"/>
    </row>
    <row r="12" spans="1:22" ht="12.75" customHeight="1">
      <c r="A12" s="75"/>
      <c r="B12" s="10"/>
      <c r="C12" s="10"/>
      <c r="D12" s="80"/>
      <c r="E12" s="1"/>
      <c r="F12" s="10"/>
      <c r="G12" s="75"/>
      <c r="H12" s="82"/>
      <c r="I12" s="10"/>
      <c r="J12" s="10"/>
      <c r="K12" s="250" t="s">
        <v>1</v>
      </c>
      <c r="L12" s="251"/>
      <c r="M12" s="251"/>
      <c r="N12" s="251"/>
      <c r="O12" s="21"/>
      <c r="P12" s="10"/>
      <c r="Q12" s="10"/>
      <c r="R12" s="10"/>
      <c r="S12" s="10"/>
      <c r="T12" s="10"/>
      <c r="U12" s="10"/>
      <c r="V12" s="10"/>
    </row>
    <row r="13" spans="1:22" ht="12.75" customHeight="1">
      <c r="A13" s="250" t="s">
        <v>1</v>
      </c>
      <c r="B13" s="251"/>
      <c r="C13" s="10"/>
      <c r="D13" s="85" t="str">
        <f>IF($B$15+$E$15+$B$28+$E$28&gt;1,"EXCEEDS PLANT CAPACITY"," ")</f>
        <v xml:space="preserve"> </v>
      </c>
      <c r="E13" s="1"/>
      <c r="F13" s="10"/>
      <c r="G13" s="75" t="str">
        <f>IF($B$15+$E$15+$B$28+$E$28&gt;1,"EXCEEDS PLANT CAPACITY"," ")</f>
        <v xml:space="preserve"> </v>
      </c>
      <c r="H13" s="86" t="s">
        <v>61</v>
      </c>
      <c r="I13" s="10"/>
      <c r="J13" s="10"/>
      <c r="K13" s="87" t="s">
        <v>62</v>
      </c>
      <c r="L13" s="88"/>
      <c r="M13" s="88"/>
      <c r="N13" s="89" t="s">
        <v>63</v>
      </c>
      <c r="O13" s="89" t="s">
        <v>63</v>
      </c>
      <c r="P13" s="88"/>
      <c r="Q13" s="88"/>
      <c r="R13" s="88"/>
      <c r="S13" s="88"/>
      <c r="T13" s="88"/>
      <c r="U13" s="10"/>
      <c r="V13" s="10"/>
    </row>
    <row r="14" spans="1:22" ht="12.75" customHeight="1">
      <c r="A14" s="90" t="s">
        <v>64</v>
      </c>
      <c r="B14" s="91" t="s">
        <v>65</v>
      </c>
      <c r="C14" s="32"/>
      <c r="D14" s="92" t="s">
        <v>66</v>
      </c>
      <c r="E14" s="93" t="s">
        <v>67</v>
      </c>
      <c r="F14" s="1"/>
      <c r="G14" s="9" t="s">
        <v>68</v>
      </c>
      <c r="H14" s="94" t="s">
        <v>69</v>
      </c>
      <c r="I14" s="95" t="s">
        <v>70</v>
      </c>
      <c r="J14" s="1"/>
      <c r="K14" s="39"/>
      <c r="L14" s="96" t="s">
        <v>71</v>
      </c>
      <c r="M14" s="96" t="s">
        <v>71</v>
      </c>
      <c r="N14" s="97" t="s">
        <v>72</v>
      </c>
      <c r="O14" s="97" t="s">
        <v>73</v>
      </c>
      <c r="P14" s="96" t="s">
        <v>74</v>
      </c>
      <c r="Q14" s="96" t="s">
        <v>75</v>
      </c>
      <c r="R14" s="96" t="s">
        <v>75</v>
      </c>
      <c r="S14" s="96" t="s">
        <v>76</v>
      </c>
      <c r="T14" s="96" t="s">
        <v>76</v>
      </c>
    </row>
    <row r="15" spans="1:22" ht="12.75" customHeight="1">
      <c r="A15" s="12" t="s">
        <v>77</v>
      </c>
      <c r="B15" s="98">
        <v>0.25</v>
      </c>
      <c r="C15" s="1"/>
      <c r="D15" s="85" t="s">
        <v>77</v>
      </c>
      <c r="E15" s="98">
        <v>0.25</v>
      </c>
      <c r="F15" s="1"/>
      <c r="G15" s="12" t="s">
        <v>78</v>
      </c>
      <c r="H15" s="99">
        <v>150</v>
      </c>
      <c r="I15" s="100" t="s">
        <v>79</v>
      </c>
      <c r="J15" s="1"/>
      <c r="K15" s="39"/>
      <c r="L15" s="97" t="s">
        <v>80</v>
      </c>
      <c r="M15" s="96" t="s">
        <v>81</v>
      </c>
      <c r="N15" s="96" t="s">
        <v>82</v>
      </c>
      <c r="O15" s="97" t="s">
        <v>83</v>
      </c>
      <c r="P15" s="96" t="s">
        <v>83</v>
      </c>
      <c r="Q15" s="96" t="s">
        <v>84</v>
      </c>
      <c r="R15" s="96" t="s">
        <v>85</v>
      </c>
      <c r="S15" s="96" t="s">
        <v>84</v>
      </c>
      <c r="T15" s="96" t="s">
        <v>85</v>
      </c>
    </row>
    <row r="16" spans="1:22" ht="12.75" customHeight="1">
      <c r="A16" s="49" t="s">
        <v>86</v>
      </c>
      <c r="B16" s="101">
        <v>1</v>
      </c>
      <c r="C16" s="21"/>
      <c r="D16" s="80" t="s">
        <v>86</v>
      </c>
      <c r="E16" s="101">
        <v>3</v>
      </c>
      <c r="F16" s="21"/>
      <c r="G16" s="12" t="s">
        <v>87</v>
      </c>
      <c r="H16" s="99">
        <v>50</v>
      </c>
      <c r="I16" s="100" t="s">
        <v>79</v>
      </c>
      <c r="J16" s="1"/>
      <c r="K16" s="102" t="s">
        <v>88</v>
      </c>
      <c r="L16" s="103">
        <v>25</v>
      </c>
      <c r="M16" s="104">
        <f t="shared" ref="M16:M19" si="0">L16*$B$7</f>
        <v>1200</v>
      </c>
      <c r="N16" s="105">
        <v>2</v>
      </c>
      <c r="O16" s="105">
        <v>5.99</v>
      </c>
      <c r="P16" s="106">
        <f t="shared" ref="P16:P23" si="1">O16-N16</f>
        <v>3.99</v>
      </c>
      <c r="Q16" s="107">
        <f t="shared" ref="Q16:Q23" si="2">L16*O16</f>
        <v>149.75</v>
      </c>
      <c r="R16" s="107">
        <f t="shared" ref="R16:R23" si="3">Q16*$B$7</f>
        <v>7188</v>
      </c>
      <c r="S16" s="107">
        <f t="shared" ref="S16:S23" si="4">L16*P16</f>
        <v>99.75</v>
      </c>
      <c r="T16" s="107">
        <f t="shared" ref="T16:T23" si="5">S16*$B$7</f>
        <v>4788</v>
      </c>
    </row>
    <row r="17" spans="1:20" ht="12.75" customHeight="1">
      <c r="A17" s="12" t="s">
        <v>89</v>
      </c>
      <c r="B17" s="108">
        <f>B16*B7</f>
        <v>48</v>
      </c>
      <c r="C17" s="21"/>
      <c r="D17" s="85" t="s">
        <v>89</v>
      </c>
      <c r="E17" s="108">
        <f>E16*B7</f>
        <v>144</v>
      </c>
      <c r="F17" s="21"/>
      <c r="G17" s="12" t="s">
        <v>90</v>
      </c>
      <c r="H17" s="99">
        <v>0</v>
      </c>
      <c r="I17" s="100" t="s">
        <v>79</v>
      </c>
      <c r="J17" s="1"/>
      <c r="K17" s="109" t="s">
        <v>91</v>
      </c>
      <c r="L17" s="110">
        <v>25</v>
      </c>
      <c r="M17" s="104">
        <f t="shared" si="0"/>
        <v>1200</v>
      </c>
      <c r="N17" s="105">
        <v>3</v>
      </c>
      <c r="O17" s="105">
        <v>6.99</v>
      </c>
      <c r="P17" s="106">
        <f t="shared" si="1"/>
        <v>3.99</v>
      </c>
      <c r="Q17" s="107">
        <f t="shared" si="2"/>
        <v>174.75</v>
      </c>
      <c r="R17" s="107">
        <f t="shared" si="3"/>
        <v>8388</v>
      </c>
      <c r="S17" s="107">
        <f t="shared" si="4"/>
        <v>99.75</v>
      </c>
      <c r="T17" s="107">
        <f t="shared" si="5"/>
        <v>4788</v>
      </c>
    </row>
    <row r="18" spans="1:20" ht="12.75" customHeight="1">
      <c r="A18" s="12" t="s">
        <v>92</v>
      </c>
      <c r="B18" s="111">
        <v>850</v>
      </c>
      <c r="C18" s="21" t="s">
        <v>93</v>
      </c>
      <c r="D18" s="85" t="s">
        <v>92</v>
      </c>
      <c r="E18" s="111">
        <v>198</v>
      </c>
      <c r="F18" s="1"/>
      <c r="G18" s="12" t="s">
        <v>94</v>
      </c>
      <c r="H18" s="99">
        <v>0</v>
      </c>
      <c r="I18" s="100" t="s">
        <v>79</v>
      </c>
      <c r="J18" s="1"/>
      <c r="K18" s="109" t="s">
        <v>95</v>
      </c>
      <c r="L18" s="110">
        <v>25</v>
      </c>
      <c r="M18" s="104">
        <f t="shared" si="0"/>
        <v>1200</v>
      </c>
      <c r="N18" s="105">
        <v>3.19</v>
      </c>
      <c r="O18" s="105">
        <v>7.49</v>
      </c>
      <c r="P18" s="106">
        <f t="shared" si="1"/>
        <v>4.3000000000000007</v>
      </c>
      <c r="Q18" s="107">
        <f t="shared" si="2"/>
        <v>187.25</v>
      </c>
      <c r="R18" s="107">
        <f t="shared" si="3"/>
        <v>8988</v>
      </c>
      <c r="S18" s="107">
        <f t="shared" si="4"/>
        <v>107.50000000000001</v>
      </c>
      <c r="T18" s="107">
        <f t="shared" si="5"/>
        <v>5160.0000000000009</v>
      </c>
    </row>
    <row r="19" spans="1:20" ht="12.75" customHeight="1">
      <c r="A19" s="12" t="s">
        <v>96</v>
      </c>
      <c r="B19" s="112">
        <v>0</v>
      </c>
      <c r="C19" s="21" t="s">
        <v>97</v>
      </c>
      <c r="D19" s="85" t="s">
        <v>96</v>
      </c>
      <c r="E19" s="112"/>
      <c r="F19" s="21" t="s">
        <v>97</v>
      </c>
      <c r="G19" s="12" t="s">
        <v>98</v>
      </c>
      <c r="H19" s="99">
        <v>0</v>
      </c>
      <c r="I19" s="100" t="s">
        <v>79</v>
      </c>
      <c r="J19" s="1"/>
      <c r="K19" s="109" t="s">
        <v>99</v>
      </c>
      <c r="L19" s="110">
        <v>25</v>
      </c>
      <c r="M19" s="104">
        <f t="shared" si="0"/>
        <v>1200</v>
      </c>
      <c r="N19" s="105">
        <v>1.42</v>
      </c>
      <c r="O19" s="105">
        <v>4.99</v>
      </c>
      <c r="P19" s="106">
        <f t="shared" si="1"/>
        <v>3.5700000000000003</v>
      </c>
      <c r="Q19" s="107">
        <f t="shared" si="2"/>
        <v>124.75</v>
      </c>
      <c r="R19" s="107">
        <f t="shared" si="3"/>
        <v>5988</v>
      </c>
      <c r="S19" s="107">
        <f t="shared" si="4"/>
        <v>89.25</v>
      </c>
      <c r="T19" s="107">
        <f t="shared" si="5"/>
        <v>4284</v>
      </c>
    </row>
    <row r="20" spans="1:20" ht="12.75" customHeight="1">
      <c r="A20" s="12" t="s">
        <v>100</v>
      </c>
      <c r="B20" s="113">
        <v>0.65</v>
      </c>
      <c r="C20" s="1"/>
      <c r="D20" s="85" t="s">
        <v>100</v>
      </c>
      <c r="E20" s="112">
        <v>0.65</v>
      </c>
      <c r="F20" s="21" t="s">
        <v>97</v>
      </c>
      <c r="G20" s="12" t="s">
        <v>101</v>
      </c>
      <c r="H20" s="99">
        <v>100</v>
      </c>
      <c r="I20" s="100" t="s">
        <v>102</v>
      </c>
      <c r="J20" s="1"/>
      <c r="K20" s="109" t="s">
        <v>103</v>
      </c>
      <c r="L20" s="114"/>
      <c r="M20" s="115"/>
      <c r="N20" s="50">
        <v>7</v>
      </c>
      <c r="O20" s="50">
        <v>14</v>
      </c>
      <c r="P20" s="106">
        <f t="shared" si="1"/>
        <v>7</v>
      </c>
      <c r="Q20" s="107">
        <f t="shared" si="2"/>
        <v>0</v>
      </c>
      <c r="R20" s="107">
        <f t="shared" si="3"/>
        <v>0</v>
      </c>
      <c r="S20" s="107">
        <f t="shared" si="4"/>
        <v>0</v>
      </c>
      <c r="T20" s="107">
        <f t="shared" si="5"/>
        <v>0</v>
      </c>
    </row>
    <row r="21" spans="1:20" ht="12.75" customHeight="1">
      <c r="A21" s="12" t="s">
        <v>104</v>
      </c>
      <c r="B21" s="111">
        <v>80</v>
      </c>
      <c r="C21" s="21" t="s">
        <v>97</v>
      </c>
      <c r="D21" s="85" t="s">
        <v>104</v>
      </c>
      <c r="E21" s="116">
        <v>86</v>
      </c>
      <c r="F21" s="21" t="s">
        <v>97</v>
      </c>
      <c r="G21" s="12" t="s">
        <v>105</v>
      </c>
      <c r="H21" s="99">
        <v>30</v>
      </c>
      <c r="I21" s="100" t="s">
        <v>79</v>
      </c>
      <c r="J21" s="1"/>
      <c r="K21" s="109" t="s">
        <v>106</v>
      </c>
      <c r="L21" s="114"/>
      <c r="M21" s="115"/>
      <c r="N21" s="117"/>
      <c r="O21" s="117"/>
      <c r="P21" s="106">
        <f t="shared" si="1"/>
        <v>0</v>
      </c>
      <c r="Q21" s="107">
        <f t="shared" si="2"/>
        <v>0</v>
      </c>
      <c r="R21" s="107">
        <f t="shared" si="3"/>
        <v>0</v>
      </c>
      <c r="S21" s="107">
        <f t="shared" si="4"/>
        <v>0</v>
      </c>
      <c r="T21" s="107">
        <f t="shared" si="5"/>
        <v>0</v>
      </c>
    </row>
    <row r="22" spans="1:20" ht="12.75" customHeight="1">
      <c r="A22" s="12" t="s">
        <v>107</v>
      </c>
      <c r="B22" s="112">
        <v>0.5</v>
      </c>
      <c r="C22" s="21" t="s">
        <v>97</v>
      </c>
      <c r="D22" s="85" t="s">
        <v>107</v>
      </c>
      <c r="E22" s="112">
        <v>0.45</v>
      </c>
      <c r="F22" s="21" t="s">
        <v>97</v>
      </c>
      <c r="G22" s="49" t="s">
        <v>108</v>
      </c>
      <c r="H22" s="118">
        <v>0</v>
      </c>
      <c r="I22" s="100" t="s">
        <v>79</v>
      </c>
      <c r="J22" s="1"/>
      <c r="K22" s="109" t="s">
        <v>109</v>
      </c>
      <c r="L22" s="114"/>
      <c r="M22" s="115"/>
      <c r="N22" s="117"/>
      <c r="O22" s="117"/>
      <c r="P22" s="106">
        <f t="shared" si="1"/>
        <v>0</v>
      </c>
      <c r="Q22" s="107">
        <f t="shared" si="2"/>
        <v>0</v>
      </c>
      <c r="R22" s="107">
        <f t="shared" si="3"/>
        <v>0</v>
      </c>
      <c r="S22" s="107">
        <f t="shared" si="4"/>
        <v>0</v>
      </c>
      <c r="T22" s="107">
        <f t="shared" si="5"/>
        <v>0</v>
      </c>
    </row>
    <row r="23" spans="1:20" ht="12.75" customHeight="1">
      <c r="A23" s="12" t="s">
        <v>110</v>
      </c>
      <c r="B23" s="119">
        <f>B19+(B18*B20)+(B21*B22)</f>
        <v>592.5</v>
      </c>
      <c r="C23" s="1"/>
      <c r="D23" s="85" t="s">
        <v>110</v>
      </c>
      <c r="E23" s="119">
        <f>E19+(E18*E20)+(E21*E22)</f>
        <v>167.40000000000003</v>
      </c>
      <c r="F23" s="1"/>
      <c r="G23" s="20" t="s">
        <v>111</v>
      </c>
      <c r="H23" s="120">
        <v>30</v>
      </c>
      <c r="I23" s="100" t="s">
        <v>79</v>
      </c>
      <c r="J23" s="1"/>
      <c r="K23" s="121"/>
      <c r="L23" s="114"/>
      <c r="M23" s="115"/>
      <c r="N23" s="117"/>
      <c r="O23" s="117"/>
      <c r="P23" s="106">
        <f t="shared" si="1"/>
        <v>0</v>
      </c>
      <c r="Q23" s="107">
        <f t="shared" si="2"/>
        <v>0</v>
      </c>
      <c r="R23" s="107">
        <f t="shared" si="3"/>
        <v>0</v>
      </c>
      <c r="S23" s="107">
        <f t="shared" si="4"/>
        <v>0</v>
      </c>
      <c r="T23" s="107">
        <f t="shared" si="5"/>
        <v>0</v>
      </c>
    </row>
    <row r="24" spans="1:20" ht="12.75" customHeight="1">
      <c r="A24" s="12" t="s">
        <v>112</v>
      </c>
      <c r="B24" s="113">
        <v>52</v>
      </c>
      <c r="C24" s="1"/>
      <c r="D24" s="85" t="s">
        <v>112</v>
      </c>
      <c r="E24" s="113">
        <v>16</v>
      </c>
      <c r="F24" s="1"/>
      <c r="G24" s="122" t="s">
        <v>113</v>
      </c>
      <c r="H24" s="123">
        <f>SUM(H15:H23)</f>
        <v>360</v>
      </c>
      <c r="J24" s="1"/>
      <c r="K24" s="36" t="s">
        <v>28</v>
      </c>
      <c r="L24" s="124">
        <f t="shared" ref="L24:M24" si="6">SUM(L16:L23)</f>
        <v>100</v>
      </c>
      <c r="M24" s="124">
        <f t="shared" si="6"/>
        <v>4800</v>
      </c>
      <c r="N24" s="125"/>
      <c r="O24" s="125"/>
      <c r="P24" s="126"/>
      <c r="Q24" s="107">
        <f t="shared" ref="Q24:T24" si="7">SUM(Q16:Q23)</f>
        <v>636.5</v>
      </c>
      <c r="R24" s="107">
        <f t="shared" si="7"/>
        <v>30552</v>
      </c>
      <c r="S24" s="107">
        <f t="shared" si="7"/>
        <v>396.25</v>
      </c>
      <c r="T24" s="107">
        <f t="shared" si="7"/>
        <v>19020</v>
      </c>
    </row>
    <row r="25" spans="1:20" ht="12.75" customHeight="1">
      <c r="A25" s="127" t="s">
        <v>114</v>
      </c>
      <c r="B25" s="128">
        <f>B16*10</f>
        <v>10</v>
      </c>
      <c r="C25" s="1"/>
      <c r="D25" s="129" t="s">
        <v>115</v>
      </c>
      <c r="E25" s="128">
        <f>6*E16</f>
        <v>18</v>
      </c>
      <c r="F25" s="1"/>
      <c r="G25" s="1"/>
      <c r="H25" s="59"/>
      <c r="J25" s="1"/>
      <c r="N25" s="1"/>
    </row>
    <row r="26" spans="1:20" ht="12.75" customHeight="1">
      <c r="A26" s="12"/>
      <c r="B26" s="1"/>
      <c r="C26" s="1"/>
      <c r="D26" s="85"/>
      <c r="E26" s="130"/>
      <c r="F26" s="1"/>
      <c r="G26" s="9" t="s">
        <v>116</v>
      </c>
      <c r="H26" s="131" t="s">
        <v>117</v>
      </c>
      <c r="J26" s="1"/>
      <c r="K26" s="132" t="s">
        <v>118</v>
      </c>
      <c r="N26" s="1"/>
    </row>
    <row r="27" spans="1:20" ht="12.75" customHeight="1">
      <c r="A27" s="133" t="s">
        <v>119</v>
      </c>
      <c r="B27" s="134" t="s">
        <v>120</v>
      </c>
      <c r="C27" s="1"/>
      <c r="D27" s="135" t="s">
        <v>121</v>
      </c>
      <c r="E27" s="136" t="s">
        <v>122</v>
      </c>
      <c r="F27" s="1"/>
      <c r="G27" s="12" t="s">
        <v>123</v>
      </c>
      <c r="H27" s="137">
        <v>2.5000000000000001E-3</v>
      </c>
      <c r="J27" s="1"/>
      <c r="K27" s="138" t="s">
        <v>124</v>
      </c>
      <c r="N27" s="1"/>
    </row>
    <row r="28" spans="1:20" ht="12.75" customHeight="1">
      <c r="A28" s="12" t="s">
        <v>77</v>
      </c>
      <c r="B28" s="98">
        <v>0.25</v>
      </c>
      <c r="C28" s="1"/>
      <c r="D28" s="85" t="s">
        <v>77</v>
      </c>
      <c r="E28" s="98">
        <v>0.25</v>
      </c>
      <c r="F28" s="1"/>
      <c r="G28" s="20" t="s">
        <v>125</v>
      </c>
      <c r="H28" s="139">
        <v>0.28000000000000003</v>
      </c>
      <c r="J28" s="1"/>
      <c r="K28" s="138" t="s">
        <v>126</v>
      </c>
      <c r="N28" s="1"/>
    </row>
    <row r="29" spans="1:20" ht="12.75" customHeight="1">
      <c r="A29" s="49" t="s">
        <v>86</v>
      </c>
      <c r="B29" s="140">
        <v>2</v>
      </c>
      <c r="C29" s="21"/>
      <c r="D29" s="80" t="s">
        <v>86</v>
      </c>
      <c r="E29" s="111">
        <v>0</v>
      </c>
      <c r="F29" s="21"/>
      <c r="G29" s="1"/>
      <c r="H29" s="59"/>
      <c r="J29" s="1"/>
      <c r="K29" s="138" t="s">
        <v>127</v>
      </c>
      <c r="N29" s="1"/>
    </row>
    <row r="30" spans="1:20" ht="12.75" customHeight="1">
      <c r="A30" s="12" t="s">
        <v>89</v>
      </c>
      <c r="B30" s="108">
        <f>B29*B7</f>
        <v>96</v>
      </c>
      <c r="C30" s="21"/>
      <c r="D30" s="85" t="s">
        <v>89</v>
      </c>
      <c r="E30" s="141">
        <f>E29*B7</f>
        <v>0</v>
      </c>
      <c r="F30" s="21"/>
      <c r="G30" s="9" t="s">
        <v>128</v>
      </c>
      <c r="H30" s="142"/>
      <c r="J30" s="1"/>
      <c r="N30" s="1"/>
    </row>
    <row r="31" spans="1:20" ht="12.75" customHeight="1">
      <c r="A31" s="12" t="s">
        <v>92</v>
      </c>
      <c r="B31" s="101">
        <v>49.4</v>
      </c>
      <c r="C31" s="1"/>
      <c r="D31" s="85" t="s">
        <v>92</v>
      </c>
      <c r="E31" s="111">
        <v>4</v>
      </c>
      <c r="F31" s="1"/>
      <c r="G31" s="12" t="s">
        <v>129</v>
      </c>
      <c r="H31" s="143">
        <v>5000</v>
      </c>
      <c r="J31" s="1"/>
      <c r="N31" s="1"/>
    </row>
    <row r="32" spans="1:20" ht="12.75" customHeight="1">
      <c r="A32" s="12" t="s">
        <v>96</v>
      </c>
      <c r="B32" s="112"/>
      <c r="C32" s="1"/>
      <c r="D32" s="85" t="s">
        <v>96</v>
      </c>
      <c r="E32" s="112">
        <v>0</v>
      </c>
      <c r="F32" s="1"/>
      <c r="G32" s="20" t="s">
        <v>130</v>
      </c>
      <c r="H32" s="139">
        <v>0.06</v>
      </c>
      <c r="J32" s="1"/>
      <c r="K32" s="144" t="s">
        <v>131</v>
      </c>
      <c r="L32" s="145">
        <f>SUMPRODUCT(M16:M23,O16:O23)/SUM(M16:M23)</f>
        <v>6.3650000000000002</v>
      </c>
      <c r="M32" s="30" t="s">
        <v>132</v>
      </c>
      <c r="N32" s="146"/>
      <c r="O32" s="21"/>
      <c r="P32" s="21"/>
      <c r="Q32" s="147"/>
    </row>
    <row r="33" spans="1:17" ht="12.75" customHeight="1">
      <c r="A33" s="12" t="s">
        <v>100</v>
      </c>
      <c r="B33" s="113">
        <v>0.5</v>
      </c>
      <c r="C33" s="1"/>
      <c r="D33" s="85" t="s">
        <v>100</v>
      </c>
      <c r="E33" s="112">
        <v>0</v>
      </c>
      <c r="F33" s="1"/>
      <c r="G33" s="1"/>
      <c r="H33" s="59"/>
      <c r="J33" s="1"/>
      <c r="K33" s="144" t="s">
        <v>133</v>
      </c>
      <c r="L33" s="145">
        <f>SUMPRODUCT(M16:M23,N16:N23)/SUM(M16:M23)</f>
        <v>2.4024999999999999</v>
      </c>
      <c r="M33" s="30" t="s">
        <v>132</v>
      </c>
      <c r="N33" s="146"/>
      <c r="O33" s="21"/>
      <c r="P33" s="21"/>
      <c r="Q33" s="147"/>
    </row>
    <row r="34" spans="1:17" ht="12.75" customHeight="1">
      <c r="A34" s="12" t="s">
        <v>104</v>
      </c>
      <c r="B34" s="111">
        <v>20</v>
      </c>
      <c r="C34" s="1"/>
      <c r="D34" s="85" t="s">
        <v>104</v>
      </c>
      <c r="E34" s="111">
        <v>0</v>
      </c>
      <c r="F34" s="1"/>
      <c r="G34" s="9" t="s">
        <v>134</v>
      </c>
      <c r="H34" s="148"/>
      <c r="J34" s="1"/>
      <c r="N34" s="146"/>
      <c r="O34" s="21"/>
      <c r="P34" s="21"/>
      <c r="Q34" s="147"/>
    </row>
    <row r="35" spans="1:17" ht="12.75" customHeight="1">
      <c r="A35" s="12" t="s">
        <v>107</v>
      </c>
      <c r="B35" s="112">
        <v>0.5</v>
      </c>
      <c r="C35" s="1"/>
      <c r="D35" s="85" t="s">
        <v>107</v>
      </c>
      <c r="E35" s="112">
        <v>0.75</v>
      </c>
      <c r="F35" s="1"/>
      <c r="G35" s="12" t="s">
        <v>135</v>
      </c>
      <c r="H35" s="149">
        <v>0.01</v>
      </c>
      <c r="J35" s="1"/>
      <c r="N35" s="146"/>
      <c r="O35" s="21"/>
      <c r="P35" s="21"/>
      <c r="Q35" s="147"/>
    </row>
    <row r="36" spans="1:17" ht="12.75" customHeight="1">
      <c r="A36" s="12" t="s">
        <v>110</v>
      </c>
      <c r="B36" s="119">
        <f>B32+(B31*B33)+(B34*B35)</f>
        <v>34.700000000000003</v>
      </c>
      <c r="C36" s="1"/>
      <c r="D36" s="85" t="s">
        <v>110</v>
      </c>
      <c r="E36" s="119">
        <f>E32+(E31*E33)+(E34*E35)</f>
        <v>0</v>
      </c>
      <c r="F36" s="1"/>
      <c r="G36" s="12" t="s">
        <v>136</v>
      </c>
      <c r="H36" s="149">
        <v>0.01</v>
      </c>
      <c r="J36" s="1"/>
      <c r="N36" s="1"/>
    </row>
    <row r="37" spans="1:17" ht="12.75" customHeight="1">
      <c r="A37" s="12" t="s">
        <v>112</v>
      </c>
      <c r="B37" s="113">
        <v>10</v>
      </c>
      <c r="C37" s="1"/>
      <c r="D37" s="85" t="s">
        <v>112</v>
      </c>
      <c r="E37" s="112">
        <v>0</v>
      </c>
      <c r="F37" s="1"/>
      <c r="G37" s="12" t="s">
        <v>137</v>
      </c>
      <c r="H37" s="149">
        <v>0.03</v>
      </c>
      <c r="J37" s="1"/>
      <c r="N37" s="1"/>
    </row>
    <row r="38" spans="1:17" ht="12.75" customHeight="1">
      <c r="A38" s="129" t="s">
        <v>138</v>
      </c>
      <c r="B38" s="128">
        <f>B29*2.5</f>
        <v>5</v>
      </c>
      <c r="C38" s="1"/>
      <c r="D38" s="129" t="s">
        <v>139</v>
      </c>
      <c r="E38" s="150">
        <v>0</v>
      </c>
      <c r="F38" s="1"/>
      <c r="G38" s="12" t="s">
        <v>140</v>
      </c>
      <c r="H38" s="149">
        <v>0.03</v>
      </c>
      <c r="J38" s="1"/>
      <c r="N38" s="1"/>
    </row>
    <row r="39" spans="1:17" ht="12.75" customHeight="1">
      <c r="A39" s="151"/>
      <c r="D39" s="16"/>
      <c r="E39" s="152"/>
      <c r="F39" s="1"/>
      <c r="G39" s="153" t="s">
        <v>141</v>
      </c>
      <c r="H39" s="139">
        <v>0.1</v>
      </c>
      <c r="J39" s="1"/>
      <c r="N39" s="1"/>
    </row>
    <row r="40" spans="1:17" ht="12.75" customHeight="1">
      <c r="A40" s="154" t="s">
        <v>142</v>
      </c>
      <c r="B40" s="155" t="s">
        <v>143</v>
      </c>
      <c r="D40" s="156" t="s">
        <v>144</v>
      </c>
      <c r="E40" s="157" t="s">
        <v>145</v>
      </c>
      <c r="F40" s="1"/>
      <c r="G40" s="1"/>
      <c r="H40" s="1"/>
      <c r="J40" s="1"/>
      <c r="N40" s="1"/>
    </row>
    <row r="41" spans="1:17" ht="12.75" customHeight="1">
      <c r="A41" s="158" t="s">
        <v>89</v>
      </c>
      <c r="B41" s="159">
        <v>0</v>
      </c>
      <c r="D41" s="85" t="s">
        <v>146</v>
      </c>
      <c r="E41" s="160">
        <f>M24</f>
        <v>4800</v>
      </c>
      <c r="F41" s="1"/>
      <c r="G41" s="161" t="s">
        <v>147</v>
      </c>
      <c r="H41" s="162">
        <f>50*12</f>
        <v>600</v>
      </c>
      <c r="I41" s="30" t="s">
        <v>148</v>
      </c>
      <c r="J41" s="1"/>
      <c r="N41" s="1"/>
    </row>
    <row r="42" spans="1:17" ht="12.75" customHeight="1">
      <c r="A42" s="158" t="s">
        <v>96</v>
      </c>
      <c r="B42" s="163">
        <v>0</v>
      </c>
      <c r="D42" s="85" t="s">
        <v>149</v>
      </c>
      <c r="E42" s="164">
        <f>L32</f>
        <v>6.3650000000000002</v>
      </c>
      <c r="F42" s="1"/>
      <c r="G42" s="165" t="s">
        <v>150</v>
      </c>
      <c r="H42" s="166">
        <v>2500</v>
      </c>
      <c r="I42" s="30" t="s">
        <v>151</v>
      </c>
      <c r="J42" s="1"/>
      <c r="N42" s="1"/>
    </row>
    <row r="43" spans="1:17" ht="12.75" customHeight="1">
      <c r="A43" s="158" t="s">
        <v>104</v>
      </c>
      <c r="B43" s="159">
        <v>0</v>
      </c>
      <c r="D43" s="85" t="s">
        <v>152</v>
      </c>
      <c r="E43" s="167">
        <v>0.04</v>
      </c>
      <c r="F43" s="1"/>
      <c r="J43" s="1"/>
      <c r="N43" s="1"/>
    </row>
    <row r="44" spans="1:17" ht="12.75" customHeight="1">
      <c r="A44" s="158" t="s">
        <v>107</v>
      </c>
      <c r="B44" s="163">
        <v>3</v>
      </c>
      <c r="C44" s="21" t="s">
        <v>97</v>
      </c>
      <c r="D44" s="85" t="s">
        <v>153</v>
      </c>
      <c r="E44" s="168">
        <f>L33</f>
        <v>2.4024999999999999</v>
      </c>
      <c r="F44" s="1"/>
      <c r="J44" s="1"/>
      <c r="N44" s="1"/>
    </row>
    <row r="45" spans="1:17" ht="12.75" customHeight="1">
      <c r="A45" s="158" t="s">
        <v>110</v>
      </c>
      <c r="B45" s="169">
        <f>B42+(B43*B44)</f>
        <v>0</v>
      </c>
      <c r="C45" s="1"/>
      <c r="D45" s="156"/>
      <c r="E45" s="130"/>
      <c r="F45" s="1"/>
      <c r="J45" s="1"/>
      <c r="N45" s="1"/>
    </row>
    <row r="46" spans="1:17" ht="12.75" customHeight="1">
      <c r="A46" s="1" t="s">
        <v>112</v>
      </c>
      <c r="B46" s="112">
        <v>10</v>
      </c>
      <c r="C46" s="1"/>
      <c r="D46" s="16"/>
      <c r="E46" s="152"/>
      <c r="F46" s="1"/>
      <c r="J46" s="1"/>
      <c r="N46" s="1"/>
    </row>
    <row r="47" spans="1:17" ht="12.75" customHeight="1">
      <c r="A47" s="170" t="s">
        <v>152</v>
      </c>
      <c r="B47" s="171">
        <v>0.02</v>
      </c>
      <c r="C47" s="172"/>
      <c r="D47" s="173"/>
      <c r="E47" s="174"/>
      <c r="F47" s="1"/>
      <c r="J47" s="1"/>
      <c r="N47" s="1"/>
    </row>
    <row r="48" spans="1:17" ht="12.75" customHeight="1">
      <c r="A48" s="129" t="s">
        <v>114</v>
      </c>
      <c r="B48" s="175">
        <v>0</v>
      </c>
      <c r="C48" s="1"/>
      <c r="D48" s="16"/>
      <c r="F48" s="1"/>
      <c r="J48" s="1"/>
      <c r="N48" s="1"/>
    </row>
    <row r="49" spans="1:22" ht="12.75" customHeight="1">
      <c r="C49" s="1"/>
      <c r="D49" s="16"/>
      <c r="I49" s="1"/>
      <c r="J49" s="1"/>
      <c r="N49" s="1"/>
    </row>
    <row r="50" spans="1:22" ht="12.75" customHeight="1">
      <c r="C50" s="176"/>
      <c r="D50" s="16"/>
      <c r="I50" s="1"/>
      <c r="J50" s="1"/>
      <c r="N50" s="1"/>
    </row>
    <row r="51" spans="1:22" ht="12.75" customHeight="1">
      <c r="C51" s="176"/>
      <c r="D51" s="16"/>
      <c r="I51" s="1"/>
      <c r="J51" s="1"/>
      <c r="N51" s="1"/>
    </row>
    <row r="52" spans="1:22" ht="12.75" customHeight="1">
      <c r="C52" s="1"/>
      <c r="D52" s="16"/>
      <c r="F52" s="1"/>
      <c r="I52" s="1"/>
      <c r="J52" s="1"/>
      <c r="N52" s="1"/>
    </row>
    <row r="53" spans="1:22" ht="12.75" customHeight="1">
      <c r="D53" s="177"/>
      <c r="F53" s="1"/>
      <c r="I53" s="1"/>
      <c r="J53" s="1"/>
      <c r="N53" s="1"/>
    </row>
    <row r="54" spans="1:22" ht="12.75" customHeight="1">
      <c r="B54" s="1"/>
      <c r="D54" s="177"/>
      <c r="F54" s="1"/>
      <c r="G54" s="1"/>
      <c r="H54" s="1"/>
      <c r="I54" s="1"/>
      <c r="J54" s="1"/>
      <c r="N54" s="1"/>
    </row>
    <row r="55" spans="1:22" ht="12.75" customHeight="1">
      <c r="A55" s="1"/>
      <c r="C55" s="176"/>
      <c r="D55" s="16"/>
      <c r="F55" s="1"/>
      <c r="G55" s="1"/>
      <c r="H55" s="1"/>
      <c r="I55" s="1"/>
      <c r="J55" s="1"/>
      <c r="N55" s="1"/>
    </row>
    <row r="56" spans="1:22" ht="12.75" customHeight="1">
      <c r="C56" s="176"/>
      <c r="D56" s="16"/>
      <c r="F56" s="1"/>
      <c r="G56" s="1"/>
      <c r="H56" s="1"/>
      <c r="I56" s="1"/>
      <c r="J56" s="1"/>
      <c r="N56" s="1"/>
    </row>
    <row r="57" spans="1:22" ht="12.75" customHeight="1">
      <c r="D57" s="16"/>
      <c r="F57" s="1"/>
      <c r="G57" s="1"/>
      <c r="H57" s="1"/>
      <c r="I57" s="1"/>
      <c r="J57" s="1"/>
      <c r="N57" s="1"/>
    </row>
    <row r="58" spans="1:22" ht="12.75" customHeight="1">
      <c r="D58" s="177"/>
      <c r="F58" s="1"/>
      <c r="G58" s="1"/>
      <c r="H58" s="1"/>
      <c r="I58" s="1"/>
      <c r="J58" s="1"/>
      <c r="N58" s="1"/>
    </row>
    <row r="59" spans="1:22" ht="12.75" customHeight="1">
      <c r="A59" s="1"/>
      <c r="D59" s="177"/>
      <c r="F59" s="1"/>
      <c r="G59" s="1"/>
      <c r="H59" s="1"/>
      <c r="I59" s="1"/>
      <c r="J59" s="1"/>
      <c r="N59" s="1"/>
    </row>
    <row r="60" spans="1:22" ht="12.75" customHeight="1">
      <c r="C60" s="176"/>
      <c r="D60" s="16"/>
      <c r="F60" s="1"/>
      <c r="G60" s="1"/>
      <c r="H60" s="1"/>
      <c r="I60" s="1"/>
      <c r="J60" s="1"/>
      <c r="N60" s="1"/>
    </row>
    <row r="61" spans="1:22" ht="12.75" customHeight="1">
      <c r="B61" s="59"/>
      <c r="C61" s="176"/>
      <c r="D61" s="16"/>
      <c r="F61" s="1"/>
      <c r="G61" s="1"/>
      <c r="H61" s="1"/>
      <c r="I61" s="1"/>
      <c r="J61" s="1"/>
      <c r="K61" s="24"/>
      <c r="N61" s="1"/>
      <c r="O61" s="24"/>
    </row>
    <row r="62" spans="1:22" ht="12.75" customHeight="1">
      <c r="B62" s="59"/>
      <c r="D62" s="16"/>
      <c r="F62" s="1"/>
      <c r="G62" s="1"/>
      <c r="H62" s="1"/>
      <c r="I62" s="1"/>
      <c r="J62" s="1"/>
      <c r="N62" s="1"/>
    </row>
    <row r="63" spans="1:22" ht="12.75" customHeight="1">
      <c r="D63" s="177"/>
      <c r="F63" s="1"/>
      <c r="G63" s="1"/>
      <c r="H63" s="1"/>
      <c r="I63" s="1"/>
      <c r="J63" s="1"/>
      <c r="K63" s="7"/>
      <c r="L63" s="47"/>
      <c r="N63" s="1"/>
      <c r="O63" s="24"/>
      <c r="P63" s="26"/>
      <c r="Q63" s="26"/>
      <c r="R63" s="26"/>
      <c r="T63" s="60">
        <v>0</v>
      </c>
      <c r="U63" s="60"/>
      <c r="V63" s="60"/>
    </row>
    <row r="64" spans="1:22" ht="12.75" customHeight="1">
      <c r="D64" s="177"/>
      <c r="F64" s="1"/>
      <c r="G64" s="1"/>
      <c r="H64" s="1"/>
      <c r="I64" s="1"/>
      <c r="J64" s="1"/>
      <c r="K64" s="7"/>
      <c r="L64" s="14"/>
      <c r="N64" s="1"/>
      <c r="O64" s="7"/>
      <c r="P64" s="47"/>
      <c r="Q64" s="47"/>
      <c r="R64" s="47"/>
      <c r="T64" s="14">
        <v>0</v>
      </c>
      <c r="U64" s="14"/>
      <c r="V64" s="14"/>
    </row>
    <row r="65" spans="1:19" ht="12.75" customHeight="1">
      <c r="C65" s="176"/>
      <c r="D65" s="16"/>
      <c r="F65" s="1"/>
      <c r="G65" s="1"/>
      <c r="H65" s="1"/>
      <c r="I65" s="1"/>
      <c r="J65" s="1"/>
      <c r="K65" s="7"/>
      <c r="L65" s="14"/>
      <c r="N65" s="1"/>
      <c r="O65" s="7"/>
      <c r="P65" s="1"/>
      <c r="Q65" s="1"/>
      <c r="R65" s="1"/>
    </row>
    <row r="66" spans="1:19" ht="12.75" customHeight="1">
      <c r="A66" s="1"/>
      <c r="C66" s="176"/>
      <c r="D66" s="16"/>
      <c r="F66" s="1"/>
      <c r="G66" s="1"/>
      <c r="H66" s="1"/>
      <c r="I66" s="1"/>
      <c r="J66" s="1"/>
      <c r="K66" s="7"/>
      <c r="L66" s="14"/>
      <c r="N66" s="1"/>
      <c r="O66" s="7"/>
      <c r="P66" s="47"/>
      <c r="Q66" s="47"/>
      <c r="R66" s="47"/>
    </row>
    <row r="67" spans="1:19" ht="12.75" customHeight="1">
      <c r="D67" s="16"/>
      <c r="F67" s="1"/>
      <c r="G67" s="178"/>
      <c r="H67" s="1"/>
      <c r="I67" s="1"/>
      <c r="J67" s="1"/>
      <c r="K67" s="7"/>
      <c r="L67" s="47"/>
      <c r="N67" s="1"/>
      <c r="O67" s="7"/>
      <c r="P67" s="1"/>
      <c r="Q67" s="1"/>
      <c r="R67" s="1"/>
    </row>
    <row r="68" spans="1:19" ht="12.75" customHeight="1">
      <c r="D68" s="16"/>
      <c r="F68" s="1"/>
      <c r="G68" s="178"/>
      <c r="H68" s="1"/>
      <c r="I68" s="1"/>
      <c r="J68" s="1"/>
      <c r="K68" s="7"/>
      <c r="L68" s="1"/>
      <c r="N68" s="1"/>
      <c r="O68" s="7"/>
      <c r="P68" s="47"/>
      <c r="Q68" s="47"/>
      <c r="R68" s="47"/>
    </row>
    <row r="69" spans="1:19" ht="12.75" customHeight="1">
      <c r="D69" s="16"/>
      <c r="F69" s="1"/>
      <c r="G69" s="24"/>
      <c r="H69" s="179"/>
      <c r="I69" s="1"/>
      <c r="J69" s="1"/>
      <c r="L69" s="4"/>
      <c r="N69" s="1"/>
      <c r="O69" s="7"/>
      <c r="P69" s="1"/>
      <c r="Q69" s="1"/>
      <c r="R69" s="1"/>
    </row>
    <row r="70" spans="1:19" ht="12.75" customHeight="1">
      <c r="D70" s="16"/>
      <c r="F70" s="1"/>
      <c r="G70" s="7"/>
      <c r="H70" s="180"/>
      <c r="J70" s="1"/>
      <c r="K70" s="7"/>
      <c r="L70" s="47"/>
      <c r="N70" s="1"/>
      <c r="O70" s="7"/>
      <c r="P70" s="47"/>
      <c r="Q70" s="47"/>
      <c r="R70" s="47"/>
    </row>
    <row r="71" spans="1:19" ht="12.75" customHeight="1">
      <c r="D71" s="16"/>
      <c r="F71" s="1"/>
      <c r="G71" s="1"/>
      <c r="H71" s="1"/>
      <c r="J71" s="1"/>
      <c r="K71" s="7"/>
      <c r="L71" s="14"/>
      <c r="N71" s="1"/>
      <c r="O71" s="7"/>
      <c r="P71" s="1"/>
      <c r="Q71" s="1"/>
      <c r="R71" s="1"/>
      <c r="S71" s="1"/>
    </row>
    <row r="72" spans="1:19" ht="12.75" customHeight="1">
      <c r="D72" s="16"/>
      <c r="F72" s="1"/>
      <c r="G72" s="7"/>
      <c r="H72" s="180"/>
      <c r="J72" s="1"/>
      <c r="N72" s="1"/>
      <c r="O72" s="7"/>
      <c r="P72" s="1"/>
      <c r="Q72" s="1"/>
      <c r="R72" s="1"/>
      <c r="S72" s="1"/>
    </row>
    <row r="73" spans="1:19" ht="12.75" customHeight="1">
      <c r="A73" s="181"/>
      <c r="D73" s="16"/>
      <c r="F73" s="1"/>
      <c r="G73" s="1"/>
      <c r="H73" s="1"/>
      <c r="J73" s="1"/>
      <c r="N73" s="1"/>
      <c r="O73" s="7"/>
      <c r="P73" s="1"/>
      <c r="Q73" s="1"/>
      <c r="R73" s="1"/>
      <c r="S73" s="1"/>
    </row>
    <row r="74" spans="1:19" ht="12.75" customHeight="1">
      <c r="A74" s="181"/>
      <c r="D74" s="16"/>
      <c r="F74" s="1"/>
      <c r="G74" s="7"/>
      <c r="H74" s="180"/>
      <c r="J74" s="1"/>
      <c r="N74" s="1"/>
      <c r="O74" s="1"/>
      <c r="P74" s="1"/>
      <c r="Q74" s="1"/>
      <c r="R74" s="1"/>
      <c r="S74" s="1"/>
    </row>
    <row r="75" spans="1:19" ht="12.75" customHeight="1">
      <c r="D75" s="16"/>
      <c r="F75" s="1"/>
      <c r="J75" s="1"/>
      <c r="N75" s="1"/>
      <c r="O75" s="24"/>
      <c r="P75" s="24"/>
      <c r="Q75" s="24"/>
      <c r="R75" s="24"/>
      <c r="S75" s="1"/>
    </row>
    <row r="76" spans="1:19" ht="12.75" customHeight="1">
      <c r="D76" s="16"/>
      <c r="F76" s="1"/>
      <c r="G76" s="7"/>
      <c r="H76" s="180"/>
      <c r="J76" s="1"/>
      <c r="N76" s="1"/>
      <c r="O76" s="1"/>
      <c r="P76" s="1"/>
      <c r="Q76" s="1"/>
      <c r="R76" s="1"/>
      <c r="S76" s="1"/>
    </row>
    <row r="77" spans="1:19" ht="12.75" customHeight="1">
      <c r="A77" s="179"/>
      <c r="D77" s="16"/>
      <c r="F77" s="1"/>
      <c r="J77" s="1"/>
      <c r="N77" s="1"/>
      <c r="O77" s="7"/>
      <c r="P77" s="1"/>
      <c r="Q77" s="1"/>
      <c r="R77" s="1"/>
      <c r="S77" s="1"/>
    </row>
    <row r="78" spans="1:19" ht="12.75" customHeight="1">
      <c r="D78" s="16"/>
      <c r="F78" s="1"/>
      <c r="J78" s="1"/>
      <c r="N78" s="1"/>
      <c r="O78" s="1"/>
      <c r="P78" s="1"/>
      <c r="Q78" s="1"/>
      <c r="R78" s="1"/>
      <c r="S78" s="1"/>
    </row>
    <row r="79" spans="1:19" ht="12.75" customHeight="1">
      <c r="D79" s="16"/>
      <c r="F79" s="1"/>
      <c r="J79" s="1"/>
      <c r="N79" s="1"/>
      <c r="O79" s="7"/>
      <c r="P79" s="1"/>
      <c r="Q79" s="1"/>
      <c r="R79" s="1"/>
      <c r="S79" s="1"/>
    </row>
    <row r="80" spans="1:19" ht="12.75" customHeight="1">
      <c r="D80" s="16"/>
      <c r="F80" s="1"/>
      <c r="J80" s="1"/>
      <c r="N80" s="1"/>
      <c r="O80" s="1"/>
      <c r="P80" s="1"/>
      <c r="Q80" s="1"/>
      <c r="R80" s="1"/>
      <c r="S80" s="1"/>
    </row>
    <row r="81" spans="4:19" ht="12.75" customHeight="1">
      <c r="D81" s="16"/>
      <c r="F81" s="1"/>
      <c r="J81" s="1"/>
      <c r="N81" s="1"/>
      <c r="O81" s="7"/>
      <c r="P81" s="1"/>
      <c r="Q81" s="1"/>
      <c r="R81" s="1"/>
      <c r="S81" s="1"/>
    </row>
    <row r="82" spans="4:19" ht="12.75" customHeight="1">
      <c r="D82" s="16"/>
      <c r="F82" s="1"/>
      <c r="J82" s="1"/>
      <c r="N82" s="1"/>
      <c r="O82" s="1"/>
      <c r="P82" s="1"/>
      <c r="Q82" s="1"/>
      <c r="R82" s="1"/>
      <c r="S82" s="1"/>
    </row>
    <row r="83" spans="4:19" ht="12.75" customHeight="1">
      <c r="D83" s="16"/>
      <c r="F83" s="1"/>
      <c r="J83" s="1"/>
      <c r="N83" s="1"/>
      <c r="O83" s="7"/>
      <c r="P83" s="1"/>
      <c r="Q83" s="1"/>
      <c r="R83" s="1"/>
      <c r="S83" s="1"/>
    </row>
    <row r="84" spans="4:19" ht="12.75" customHeight="1">
      <c r="D84" s="16"/>
      <c r="F84" s="1"/>
      <c r="J84" s="1"/>
      <c r="N84" s="1"/>
      <c r="O84" s="1"/>
      <c r="P84" s="1"/>
      <c r="Q84" s="1"/>
      <c r="R84" s="1"/>
      <c r="S84" s="1"/>
    </row>
    <row r="85" spans="4:19" ht="12.75" customHeight="1">
      <c r="D85" s="16"/>
      <c r="F85" s="1"/>
      <c r="J85" s="1"/>
      <c r="N85" s="1"/>
      <c r="O85" s="7"/>
      <c r="P85" s="1"/>
      <c r="Q85" s="1"/>
      <c r="R85" s="1"/>
      <c r="S85" s="1"/>
    </row>
    <row r="86" spans="4:19" ht="12.75" customHeight="1">
      <c r="D86" s="16"/>
      <c r="F86" s="1"/>
      <c r="J86" s="1"/>
      <c r="N86" s="1"/>
    </row>
    <row r="87" spans="4:19" ht="12.75" customHeight="1">
      <c r="D87" s="16"/>
      <c r="F87" s="1"/>
      <c r="J87" s="1"/>
      <c r="N87" s="1"/>
    </row>
    <row r="88" spans="4:19" ht="12.75" customHeight="1">
      <c r="D88" s="16"/>
      <c r="F88" s="1"/>
      <c r="J88" s="1"/>
      <c r="N88" s="1"/>
    </row>
    <row r="89" spans="4:19" ht="12.75" customHeight="1">
      <c r="D89" s="16"/>
      <c r="F89" s="1"/>
      <c r="J89" s="1"/>
      <c r="N89" s="1"/>
    </row>
    <row r="90" spans="4:19" ht="12.75" customHeight="1">
      <c r="D90" s="16"/>
      <c r="F90" s="1"/>
      <c r="J90" s="1"/>
      <c r="N90" s="1"/>
    </row>
    <row r="91" spans="4:19" ht="12.75" customHeight="1">
      <c r="D91" s="16"/>
      <c r="F91" s="1"/>
      <c r="J91" s="1"/>
      <c r="N91" s="1"/>
    </row>
    <row r="92" spans="4:19" ht="12.75" customHeight="1">
      <c r="D92" s="16"/>
      <c r="F92" s="1"/>
      <c r="J92" s="1"/>
      <c r="N92" s="1"/>
    </row>
    <row r="93" spans="4:19" ht="12.75" customHeight="1">
      <c r="D93" s="16"/>
      <c r="F93" s="1"/>
      <c r="J93" s="1"/>
      <c r="N93" s="1"/>
    </row>
    <row r="94" spans="4:19" ht="12.75" customHeight="1">
      <c r="D94" s="16"/>
      <c r="F94" s="1"/>
      <c r="J94" s="1"/>
      <c r="N94" s="1"/>
    </row>
    <row r="95" spans="4:19" ht="12.75" customHeight="1">
      <c r="D95" s="16"/>
      <c r="F95" s="1"/>
      <c r="J95" s="1"/>
      <c r="N95" s="1"/>
    </row>
    <row r="96" spans="4:19" ht="12.75" customHeight="1">
      <c r="D96" s="16"/>
      <c r="F96" s="1"/>
      <c r="J96" s="1"/>
      <c r="N96" s="1"/>
    </row>
    <row r="97" spans="4:14" ht="12.75" customHeight="1">
      <c r="D97" s="16"/>
      <c r="F97" s="1"/>
      <c r="J97" s="1"/>
      <c r="N97" s="1"/>
    </row>
    <row r="98" spans="4:14" ht="12.75" customHeight="1">
      <c r="D98" s="16"/>
      <c r="F98" s="1"/>
      <c r="J98" s="1"/>
      <c r="N98" s="1"/>
    </row>
    <row r="99" spans="4:14" ht="12.75" customHeight="1">
      <c r="D99" s="16"/>
      <c r="F99" s="1"/>
      <c r="J99" s="1"/>
      <c r="N99" s="1"/>
    </row>
    <row r="100" spans="4:14" ht="12.75" customHeight="1">
      <c r="D100" s="16"/>
      <c r="F100" s="1"/>
      <c r="J100" s="1"/>
      <c r="N100" s="1"/>
    </row>
    <row r="101" spans="4:14" ht="12.75" customHeight="1">
      <c r="D101" s="16"/>
      <c r="F101" s="1"/>
      <c r="J101" s="1"/>
      <c r="N101" s="1"/>
    </row>
    <row r="102" spans="4:14" ht="12.75" customHeight="1">
      <c r="D102" s="16"/>
      <c r="F102" s="1"/>
      <c r="J102" s="1"/>
      <c r="N102" s="1"/>
    </row>
    <row r="103" spans="4:14" ht="12.75" customHeight="1">
      <c r="D103" s="16"/>
      <c r="F103" s="1"/>
      <c r="J103" s="1"/>
      <c r="N103" s="1"/>
    </row>
    <row r="104" spans="4:14" ht="12.75" customHeight="1">
      <c r="D104" s="16"/>
      <c r="F104" s="1"/>
      <c r="J104" s="1"/>
      <c r="N104" s="1"/>
    </row>
    <row r="105" spans="4:14" ht="12.75" customHeight="1">
      <c r="D105" s="16"/>
      <c r="F105" s="1"/>
      <c r="J105" s="1"/>
      <c r="N105" s="1"/>
    </row>
    <row r="106" spans="4:14" ht="12.75" customHeight="1">
      <c r="D106" s="16"/>
      <c r="F106" s="1"/>
      <c r="J106" s="1"/>
      <c r="N106" s="1"/>
    </row>
    <row r="107" spans="4:14" ht="12.75" customHeight="1">
      <c r="D107" s="16"/>
      <c r="F107" s="1"/>
      <c r="J107" s="1"/>
      <c r="N107" s="1"/>
    </row>
    <row r="108" spans="4:14" ht="12.75" customHeight="1">
      <c r="D108" s="16"/>
      <c r="F108" s="1"/>
      <c r="J108" s="1"/>
      <c r="N108" s="1"/>
    </row>
    <row r="109" spans="4:14" ht="12.75" customHeight="1">
      <c r="D109" s="16"/>
      <c r="F109" s="1"/>
      <c r="J109" s="1"/>
      <c r="N109" s="1"/>
    </row>
    <row r="110" spans="4:14" ht="12.75" customHeight="1">
      <c r="D110" s="16"/>
      <c r="F110" s="1"/>
      <c r="J110" s="1"/>
      <c r="N110" s="1"/>
    </row>
    <row r="111" spans="4:14" ht="12.75" customHeight="1">
      <c r="D111" s="16"/>
      <c r="F111" s="1"/>
      <c r="J111" s="1"/>
      <c r="N111" s="1"/>
    </row>
    <row r="112" spans="4:14" ht="12.75" customHeight="1">
      <c r="D112" s="16"/>
      <c r="F112" s="1"/>
      <c r="J112" s="1"/>
      <c r="N112" s="1"/>
    </row>
    <row r="113" spans="4:14" ht="12.75" customHeight="1">
      <c r="D113" s="16"/>
      <c r="F113" s="1"/>
      <c r="J113" s="1"/>
      <c r="N113" s="1"/>
    </row>
    <row r="114" spans="4:14" ht="12.75" customHeight="1">
      <c r="D114" s="16"/>
      <c r="F114" s="1"/>
      <c r="J114" s="1"/>
      <c r="N114" s="1"/>
    </row>
    <row r="115" spans="4:14" ht="12.75" customHeight="1">
      <c r="D115" s="16"/>
      <c r="F115" s="1"/>
      <c r="J115" s="1"/>
      <c r="N115" s="1"/>
    </row>
    <row r="116" spans="4:14" ht="12.75" customHeight="1">
      <c r="D116" s="16"/>
      <c r="F116" s="1"/>
      <c r="J116" s="1"/>
      <c r="N116" s="1"/>
    </row>
    <row r="117" spans="4:14" ht="12.75" customHeight="1">
      <c r="D117" s="16"/>
      <c r="F117" s="1"/>
      <c r="J117" s="1"/>
      <c r="N117" s="1"/>
    </row>
    <row r="118" spans="4:14" ht="12.75" customHeight="1">
      <c r="D118" s="16"/>
      <c r="F118" s="1"/>
      <c r="J118" s="1"/>
      <c r="N118" s="1"/>
    </row>
    <row r="119" spans="4:14" ht="12.75" customHeight="1">
      <c r="D119" s="16"/>
      <c r="F119" s="1"/>
      <c r="J119" s="1"/>
      <c r="N119" s="1"/>
    </row>
    <row r="120" spans="4:14" ht="12.75" customHeight="1">
      <c r="D120" s="16"/>
      <c r="F120" s="1"/>
      <c r="J120" s="1"/>
      <c r="N120" s="1"/>
    </row>
    <row r="121" spans="4:14" ht="12.75" customHeight="1">
      <c r="D121" s="16"/>
      <c r="F121" s="1"/>
      <c r="J121" s="1"/>
      <c r="N121" s="1"/>
    </row>
    <row r="122" spans="4:14" ht="12.75" customHeight="1">
      <c r="D122" s="16"/>
      <c r="F122" s="1"/>
      <c r="J122" s="1"/>
      <c r="N122" s="1"/>
    </row>
    <row r="123" spans="4:14" ht="12.75" customHeight="1">
      <c r="D123" s="16"/>
      <c r="F123" s="1"/>
      <c r="J123" s="1"/>
      <c r="N123" s="1"/>
    </row>
    <row r="124" spans="4:14" ht="12.75" customHeight="1">
      <c r="D124" s="16"/>
      <c r="F124" s="1"/>
      <c r="J124" s="1"/>
      <c r="N124" s="1"/>
    </row>
    <row r="125" spans="4:14" ht="12.75" customHeight="1">
      <c r="D125" s="16"/>
      <c r="F125" s="1"/>
      <c r="J125" s="1"/>
      <c r="N125" s="1"/>
    </row>
    <row r="126" spans="4:14" ht="12.75" customHeight="1">
      <c r="D126" s="16"/>
      <c r="F126" s="1"/>
      <c r="J126" s="1"/>
      <c r="N126" s="1"/>
    </row>
    <row r="127" spans="4:14" ht="12.75" customHeight="1">
      <c r="D127" s="16"/>
      <c r="F127" s="1"/>
      <c r="J127" s="1"/>
      <c r="N127" s="1"/>
    </row>
    <row r="128" spans="4:14" ht="12.75" customHeight="1">
      <c r="D128" s="16"/>
      <c r="F128" s="1"/>
      <c r="J128" s="1"/>
      <c r="N128" s="1"/>
    </row>
    <row r="129" spans="4:14" ht="12.75" customHeight="1">
      <c r="D129" s="16"/>
      <c r="F129" s="1"/>
      <c r="J129" s="1"/>
      <c r="N129" s="1"/>
    </row>
    <row r="130" spans="4:14" ht="12.75" customHeight="1">
      <c r="D130" s="16"/>
      <c r="F130" s="1"/>
      <c r="J130" s="1"/>
      <c r="N130" s="1"/>
    </row>
    <row r="131" spans="4:14" ht="12.75" customHeight="1">
      <c r="D131" s="16"/>
      <c r="F131" s="1"/>
      <c r="J131" s="1"/>
      <c r="N131" s="1"/>
    </row>
    <row r="132" spans="4:14" ht="12.75" customHeight="1">
      <c r="D132" s="16"/>
      <c r="F132" s="1"/>
      <c r="J132" s="1"/>
      <c r="N132" s="1"/>
    </row>
    <row r="133" spans="4:14" ht="12.75" customHeight="1">
      <c r="D133" s="16"/>
      <c r="F133" s="1"/>
      <c r="J133" s="1"/>
      <c r="N133" s="1"/>
    </row>
    <row r="134" spans="4:14" ht="12.75" customHeight="1">
      <c r="D134" s="16"/>
      <c r="F134" s="1"/>
      <c r="J134" s="1"/>
      <c r="N134" s="1"/>
    </row>
    <row r="135" spans="4:14" ht="12.75" customHeight="1">
      <c r="D135" s="16"/>
      <c r="F135" s="1"/>
      <c r="J135" s="1"/>
      <c r="N135" s="1"/>
    </row>
    <row r="136" spans="4:14" ht="12.75" customHeight="1">
      <c r="D136" s="16"/>
      <c r="F136" s="1"/>
      <c r="J136" s="1"/>
      <c r="N136" s="1"/>
    </row>
    <row r="137" spans="4:14" ht="12.75" customHeight="1">
      <c r="D137" s="16"/>
      <c r="F137" s="1"/>
      <c r="J137" s="1"/>
      <c r="N137" s="1"/>
    </row>
    <row r="138" spans="4:14" ht="12.75" customHeight="1">
      <c r="D138" s="16"/>
      <c r="F138" s="1"/>
      <c r="J138" s="1"/>
      <c r="N138" s="1"/>
    </row>
    <row r="139" spans="4:14" ht="12.75" customHeight="1">
      <c r="D139" s="16"/>
      <c r="F139" s="1"/>
      <c r="J139" s="1"/>
      <c r="N139" s="1"/>
    </row>
    <row r="140" spans="4:14" ht="12.75" customHeight="1">
      <c r="D140" s="16"/>
      <c r="F140" s="1"/>
      <c r="J140" s="1"/>
      <c r="N140" s="1"/>
    </row>
    <row r="141" spans="4:14" ht="12.75" customHeight="1">
      <c r="D141" s="16"/>
      <c r="F141" s="1"/>
      <c r="J141" s="1"/>
      <c r="N141" s="1"/>
    </row>
    <row r="142" spans="4:14" ht="12.75" customHeight="1">
      <c r="D142" s="16"/>
      <c r="F142" s="1"/>
      <c r="J142" s="1"/>
      <c r="N142" s="1"/>
    </row>
    <row r="143" spans="4:14" ht="12.75" customHeight="1">
      <c r="D143" s="16"/>
      <c r="F143" s="1"/>
      <c r="J143" s="1"/>
      <c r="N143" s="1"/>
    </row>
    <row r="144" spans="4:14" ht="12.75" customHeight="1">
      <c r="D144" s="16"/>
      <c r="F144" s="1"/>
      <c r="J144" s="1"/>
      <c r="N144" s="1"/>
    </row>
    <row r="145" spans="4:14" ht="12.75" customHeight="1">
      <c r="D145" s="16"/>
      <c r="F145" s="1"/>
      <c r="J145" s="1"/>
      <c r="N145" s="1"/>
    </row>
    <row r="146" spans="4:14" ht="12.75" customHeight="1">
      <c r="D146" s="16"/>
      <c r="F146" s="1"/>
      <c r="J146" s="1"/>
      <c r="N146" s="1"/>
    </row>
    <row r="147" spans="4:14" ht="12.75" customHeight="1">
      <c r="D147" s="16"/>
      <c r="F147" s="1"/>
      <c r="J147" s="1"/>
      <c r="N147" s="1"/>
    </row>
    <row r="148" spans="4:14" ht="12.75" customHeight="1">
      <c r="D148" s="16"/>
      <c r="F148" s="1"/>
      <c r="J148" s="1"/>
      <c r="N148" s="1"/>
    </row>
    <row r="149" spans="4:14" ht="12.75" customHeight="1">
      <c r="D149" s="16"/>
      <c r="F149" s="1"/>
      <c r="J149" s="1"/>
      <c r="N149" s="1"/>
    </row>
    <row r="150" spans="4:14" ht="12.75" customHeight="1">
      <c r="D150" s="16"/>
      <c r="F150" s="1"/>
      <c r="J150" s="1"/>
      <c r="N150" s="1"/>
    </row>
    <row r="151" spans="4:14" ht="12.75" customHeight="1">
      <c r="D151" s="16"/>
      <c r="F151" s="1"/>
      <c r="J151" s="1"/>
      <c r="N151" s="1"/>
    </row>
    <row r="152" spans="4:14" ht="12.75" customHeight="1">
      <c r="D152" s="16"/>
      <c r="F152" s="1"/>
      <c r="J152" s="1"/>
      <c r="N152" s="1"/>
    </row>
    <row r="153" spans="4:14" ht="12.75" customHeight="1">
      <c r="D153" s="16"/>
      <c r="F153" s="1"/>
      <c r="J153" s="1"/>
      <c r="N153" s="1"/>
    </row>
    <row r="154" spans="4:14" ht="12.75" customHeight="1">
      <c r="D154" s="16"/>
      <c r="F154" s="1"/>
      <c r="J154" s="1"/>
      <c r="N154" s="1"/>
    </row>
    <row r="155" spans="4:14" ht="12.75" customHeight="1">
      <c r="D155" s="16"/>
      <c r="F155" s="1"/>
      <c r="J155" s="1"/>
      <c r="N155" s="1"/>
    </row>
    <row r="156" spans="4:14" ht="12.75" customHeight="1">
      <c r="D156" s="16"/>
      <c r="F156" s="1"/>
      <c r="J156" s="1"/>
      <c r="N156" s="1"/>
    </row>
    <row r="157" spans="4:14" ht="12.75" customHeight="1">
      <c r="D157" s="16"/>
      <c r="F157" s="1"/>
      <c r="J157" s="1"/>
      <c r="N157" s="1"/>
    </row>
    <row r="158" spans="4:14" ht="12.75" customHeight="1">
      <c r="D158" s="16"/>
      <c r="F158" s="1"/>
      <c r="J158" s="1"/>
      <c r="N158" s="1"/>
    </row>
    <row r="159" spans="4:14" ht="12.75" customHeight="1">
      <c r="D159" s="16"/>
      <c r="F159" s="1"/>
      <c r="J159" s="1"/>
      <c r="N159" s="1"/>
    </row>
    <row r="160" spans="4:14" ht="12.75" customHeight="1">
      <c r="D160" s="16"/>
      <c r="F160" s="1"/>
      <c r="J160" s="1"/>
      <c r="N160" s="1"/>
    </row>
    <row r="161" spans="4:14" ht="12.75" customHeight="1">
      <c r="D161" s="16"/>
      <c r="F161" s="1"/>
      <c r="J161" s="1"/>
      <c r="N161" s="1"/>
    </row>
    <row r="162" spans="4:14" ht="12.75" customHeight="1">
      <c r="D162" s="16"/>
      <c r="F162" s="1"/>
      <c r="J162" s="1"/>
      <c r="N162" s="1"/>
    </row>
    <row r="163" spans="4:14" ht="12.75" customHeight="1">
      <c r="D163" s="16"/>
      <c r="F163" s="1"/>
      <c r="J163" s="1"/>
      <c r="N163" s="1"/>
    </row>
    <row r="164" spans="4:14" ht="12.75" customHeight="1">
      <c r="D164" s="16"/>
      <c r="F164" s="1"/>
      <c r="J164" s="1"/>
      <c r="N164" s="1"/>
    </row>
    <row r="165" spans="4:14" ht="12.75" customHeight="1">
      <c r="D165" s="16"/>
      <c r="F165" s="182"/>
      <c r="J165" s="1"/>
      <c r="N165" s="1"/>
    </row>
    <row r="166" spans="4:14" ht="12.75" customHeight="1">
      <c r="D166" s="16"/>
      <c r="F166" s="182"/>
      <c r="J166" s="1"/>
      <c r="N166" s="1"/>
    </row>
    <row r="167" spans="4:14" ht="12.75" customHeight="1">
      <c r="D167" s="16"/>
      <c r="F167" s="182"/>
      <c r="J167" s="1"/>
      <c r="N167" s="1"/>
    </row>
    <row r="168" spans="4:14" ht="12.75" customHeight="1">
      <c r="D168" s="16"/>
      <c r="F168" s="182"/>
      <c r="J168" s="1"/>
      <c r="N168" s="1"/>
    </row>
    <row r="169" spans="4:14" ht="12.75" customHeight="1">
      <c r="D169" s="16"/>
      <c r="F169" s="182"/>
      <c r="J169" s="1"/>
      <c r="N169" s="1"/>
    </row>
    <row r="170" spans="4:14" ht="12.75" customHeight="1">
      <c r="D170" s="16"/>
      <c r="F170" s="182"/>
      <c r="J170" s="1"/>
      <c r="N170" s="1"/>
    </row>
    <row r="171" spans="4:14" ht="12.75" customHeight="1">
      <c r="D171" s="16"/>
      <c r="F171" s="182"/>
      <c r="J171" s="1"/>
      <c r="N171" s="1"/>
    </row>
    <row r="172" spans="4:14" ht="12.75" customHeight="1">
      <c r="D172" s="16"/>
      <c r="F172" s="182"/>
      <c r="J172" s="1"/>
      <c r="N172" s="1"/>
    </row>
    <row r="173" spans="4:14" ht="12.75" customHeight="1">
      <c r="D173" s="16"/>
      <c r="F173" s="182"/>
      <c r="J173" s="1"/>
      <c r="N173" s="1"/>
    </row>
    <row r="174" spans="4:14" ht="12.75" customHeight="1">
      <c r="D174" s="16"/>
      <c r="F174" s="182"/>
      <c r="J174" s="1"/>
      <c r="N174" s="1"/>
    </row>
    <row r="175" spans="4:14" ht="12.75" customHeight="1">
      <c r="D175" s="16"/>
      <c r="F175" s="182"/>
      <c r="J175" s="1"/>
      <c r="N175" s="1"/>
    </row>
    <row r="176" spans="4:14" ht="12.75" customHeight="1">
      <c r="D176" s="16"/>
      <c r="F176" s="182"/>
      <c r="J176" s="1"/>
      <c r="N176" s="1"/>
    </row>
    <row r="177" spans="4:14" ht="12.75" customHeight="1">
      <c r="D177" s="16"/>
      <c r="F177" s="182"/>
      <c r="J177" s="1"/>
      <c r="N177" s="1"/>
    </row>
    <row r="178" spans="4:14" ht="12.75" customHeight="1">
      <c r="D178" s="16"/>
      <c r="F178" s="182"/>
      <c r="J178" s="1"/>
      <c r="N178" s="1"/>
    </row>
    <row r="179" spans="4:14" ht="12.75" customHeight="1">
      <c r="D179" s="16"/>
      <c r="F179" s="182"/>
      <c r="J179" s="1"/>
      <c r="N179" s="1"/>
    </row>
    <row r="180" spans="4:14" ht="12.75" customHeight="1">
      <c r="D180" s="16"/>
      <c r="F180" s="182"/>
      <c r="J180" s="1"/>
      <c r="N180" s="1"/>
    </row>
    <row r="181" spans="4:14" ht="12.75" customHeight="1">
      <c r="D181" s="16"/>
      <c r="F181" s="182"/>
      <c r="J181" s="1"/>
      <c r="N181" s="1"/>
    </row>
    <row r="182" spans="4:14" ht="12.75" customHeight="1">
      <c r="D182" s="16"/>
      <c r="F182" s="182"/>
      <c r="J182" s="1"/>
      <c r="N182" s="1"/>
    </row>
    <row r="183" spans="4:14" ht="12.75" customHeight="1">
      <c r="D183" s="16"/>
      <c r="F183" s="182"/>
      <c r="J183" s="1"/>
      <c r="N183" s="1"/>
    </row>
    <row r="184" spans="4:14" ht="12.75" customHeight="1">
      <c r="D184" s="16"/>
      <c r="F184" s="182"/>
      <c r="J184" s="1"/>
      <c r="N184" s="1"/>
    </row>
    <row r="185" spans="4:14" ht="12.75" customHeight="1">
      <c r="D185" s="16"/>
      <c r="F185" s="182"/>
      <c r="J185" s="1"/>
      <c r="N185" s="1"/>
    </row>
    <row r="186" spans="4:14" ht="12.75" customHeight="1">
      <c r="D186" s="16"/>
      <c r="F186" s="182"/>
      <c r="J186" s="1"/>
      <c r="N186" s="1"/>
    </row>
    <row r="187" spans="4:14" ht="12.75" customHeight="1">
      <c r="D187" s="16"/>
      <c r="F187" s="182"/>
      <c r="J187" s="1"/>
      <c r="N187" s="1"/>
    </row>
    <row r="188" spans="4:14" ht="12.75" customHeight="1">
      <c r="D188" s="16"/>
      <c r="F188" s="182"/>
      <c r="J188" s="1"/>
      <c r="N188" s="1"/>
    </row>
    <row r="189" spans="4:14" ht="12.75" customHeight="1">
      <c r="D189" s="16"/>
      <c r="F189" s="182"/>
      <c r="J189" s="1"/>
      <c r="N189" s="1"/>
    </row>
    <row r="190" spans="4:14" ht="12.75" customHeight="1">
      <c r="D190" s="16"/>
      <c r="F190" s="182"/>
      <c r="J190" s="1"/>
      <c r="N190" s="1"/>
    </row>
    <row r="191" spans="4:14" ht="12.75" customHeight="1">
      <c r="D191" s="16"/>
      <c r="F191" s="182"/>
      <c r="J191" s="1"/>
      <c r="N191" s="1"/>
    </row>
    <row r="192" spans="4:14" ht="12.75" customHeight="1">
      <c r="D192" s="16"/>
      <c r="F192" s="182"/>
      <c r="J192" s="1"/>
      <c r="N192" s="1"/>
    </row>
    <row r="193" spans="4:14" ht="12.75" customHeight="1">
      <c r="D193" s="16"/>
      <c r="F193" s="182"/>
      <c r="J193" s="1"/>
      <c r="N193" s="1"/>
    </row>
    <row r="194" spans="4:14" ht="12.75" customHeight="1">
      <c r="D194" s="16"/>
      <c r="F194" s="182"/>
      <c r="J194" s="1"/>
      <c r="N194" s="1"/>
    </row>
    <row r="195" spans="4:14" ht="12.75" customHeight="1">
      <c r="D195" s="16"/>
      <c r="F195" s="182"/>
      <c r="J195" s="1"/>
      <c r="N195" s="1"/>
    </row>
    <row r="196" spans="4:14" ht="12.75" customHeight="1">
      <c r="D196" s="16"/>
      <c r="F196" s="182"/>
      <c r="J196" s="1"/>
      <c r="N196" s="1"/>
    </row>
    <row r="197" spans="4:14" ht="12.75" customHeight="1">
      <c r="D197" s="16"/>
      <c r="F197" s="182"/>
      <c r="J197" s="1"/>
      <c r="N197" s="1"/>
    </row>
    <row r="198" spans="4:14" ht="12.75" customHeight="1">
      <c r="D198" s="16"/>
      <c r="F198" s="182"/>
      <c r="J198" s="1"/>
      <c r="N198" s="1"/>
    </row>
    <row r="199" spans="4:14" ht="12.75" customHeight="1">
      <c r="D199" s="16"/>
      <c r="F199" s="182"/>
      <c r="J199" s="1"/>
      <c r="N199" s="1"/>
    </row>
    <row r="200" spans="4:14" ht="12.75" customHeight="1">
      <c r="D200" s="16"/>
      <c r="F200" s="182"/>
      <c r="J200" s="1"/>
      <c r="N200" s="1"/>
    </row>
    <row r="201" spans="4:14" ht="12.75" customHeight="1">
      <c r="D201" s="16"/>
      <c r="F201" s="182"/>
      <c r="J201" s="1"/>
      <c r="N201" s="1"/>
    </row>
    <row r="202" spans="4:14" ht="12.75" customHeight="1">
      <c r="D202" s="16"/>
      <c r="F202" s="182"/>
      <c r="J202" s="1"/>
      <c r="N202" s="1"/>
    </row>
    <row r="203" spans="4:14" ht="12.75" customHeight="1">
      <c r="D203" s="16"/>
      <c r="F203" s="182"/>
      <c r="J203" s="1"/>
      <c r="N203" s="1"/>
    </row>
    <row r="204" spans="4:14" ht="12.75" customHeight="1">
      <c r="D204" s="16"/>
      <c r="F204" s="182"/>
      <c r="J204" s="1"/>
      <c r="N204" s="1"/>
    </row>
    <row r="205" spans="4:14" ht="12.75" customHeight="1">
      <c r="D205" s="16"/>
      <c r="F205" s="182"/>
      <c r="J205" s="1"/>
      <c r="N205" s="1"/>
    </row>
    <row r="206" spans="4:14" ht="12.75" customHeight="1">
      <c r="D206" s="16"/>
      <c r="F206" s="182"/>
      <c r="J206" s="1"/>
      <c r="N206" s="1"/>
    </row>
    <row r="207" spans="4:14" ht="12.75" customHeight="1">
      <c r="D207" s="16"/>
      <c r="F207" s="182"/>
      <c r="J207" s="1"/>
      <c r="N207" s="1"/>
    </row>
    <row r="208" spans="4:14" ht="12.75" customHeight="1">
      <c r="D208" s="16"/>
      <c r="F208" s="182"/>
      <c r="J208" s="1"/>
      <c r="N208" s="1"/>
    </row>
    <row r="209" spans="4:14" ht="12.75" customHeight="1">
      <c r="D209" s="16"/>
      <c r="F209" s="182"/>
      <c r="J209" s="1"/>
      <c r="N209" s="1"/>
    </row>
    <row r="210" spans="4:14" ht="12.75" customHeight="1">
      <c r="D210" s="16"/>
      <c r="F210" s="182"/>
      <c r="J210" s="1"/>
      <c r="N210" s="1"/>
    </row>
    <row r="211" spans="4:14" ht="12.75" customHeight="1">
      <c r="D211" s="16"/>
      <c r="F211" s="182"/>
      <c r="J211" s="1"/>
      <c r="N211" s="1"/>
    </row>
    <row r="212" spans="4:14" ht="12.75" customHeight="1">
      <c r="D212" s="16"/>
      <c r="F212" s="182"/>
      <c r="J212" s="1"/>
      <c r="N212" s="1"/>
    </row>
    <row r="213" spans="4:14" ht="12.75" customHeight="1">
      <c r="D213" s="16"/>
      <c r="F213" s="182"/>
      <c r="J213" s="1"/>
      <c r="N213" s="1"/>
    </row>
    <row r="214" spans="4:14" ht="12.75" customHeight="1">
      <c r="D214" s="16"/>
      <c r="F214" s="182"/>
      <c r="J214" s="1"/>
      <c r="N214" s="1"/>
    </row>
    <row r="215" spans="4:14" ht="12.75" customHeight="1">
      <c r="D215" s="16"/>
      <c r="F215" s="182"/>
      <c r="J215" s="1"/>
      <c r="N215" s="1"/>
    </row>
    <row r="216" spans="4:14" ht="12.75" customHeight="1">
      <c r="D216" s="16"/>
      <c r="F216" s="182"/>
      <c r="J216" s="1"/>
      <c r="N216" s="1"/>
    </row>
    <row r="217" spans="4:14" ht="12.75" customHeight="1">
      <c r="D217" s="16"/>
      <c r="F217" s="182"/>
      <c r="J217" s="1"/>
      <c r="N217" s="1"/>
    </row>
    <row r="218" spans="4:14" ht="12.75" customHeight="1">
      <c r="D218" s="16"/>
      <c r="F218" s="182"/>
      <c r="J218" s="1"/>
      <c r="N218" s="1"/>
    </row>
    <row r="219" spans="4:14" ht="12.75" customHeight="1">
      <c r="D219" s="16"/>
      <c r="F219" s="182"/>
      <c r="J219" s="1"/>
      <c r="N219" s="1"/>
    </row>
    <row r="220" spans="4:14" ht="12.75" customHeight="1">
      <c r="D220" s="16"/>
      <c r="F220" s="182"/>
      <c r="J220" s="1"/>
      <c r="N220" s="1"/>
    </row>
    <row r="221" spans="4:14" ht="12.75" customHeight="1">
      <c r="D221" s="16"/>
      <c r="F221" s="182"/>
      <c r="J221" s="1"/>
      <c r="N221" s="1"/>
    </row>
    <row r="222" spans="4:14" ht="12.75" customHeight="1">
      <c r="D222" s="16"/>
      <c r="F222" s="182"/>
      <c r="J222" s="1"/>
      <c r="N222" s="1"/>
    </row>
    <row r="223" spans="4:14" ht="12.75" customHeight="1">
      <c r="D223" s="16"/>
      <c r="F223" s="182"/>
      <c r="J223" s="1"/>
      <c r="N223" s="1"/>
    </row>
    <row r="224" spans="4:14" ht="12.75" customHeight="1">
      <c r="D224" s="16"/>
      <c r="F224" s="182"/>
      <c r="J224" s="1"/>
      <c r="N224" s="1"/>
    </row>
    <row r="225" spans="4:14" ht="12.75" customHeight="1">
      <c r="D225" s="16"/>
      <c r="F225" s="182"/>
      <c r="J225" s="1"/>
      <c r="N225" s="1"/>
    </row>
    <row r="226" spans="4:14" ht="12.75" customHeight="1">
      <c r="D226" s="16"/>
      <c r="F226" s="182"/>
      <c r="J226" s="1"/>
      <c r="N226" s="1"/>
    </row>
    <row r="227" spans="4:14" ht="12.75" customHeight="1">
      <c r="D227" s="16"/>
      <c r="F227" s="182"/>
      <c r="J227" s="1"/>
      <c r="N227" s="1"/>
    </row>
    <row r="228" spans="4:14" ht="12.75" customHeight="1">
      <c r="D228" s="16"/>
      <c r="F228" s="182"/>
      <c r="J228" s="1"/>
      <c r="N228" s="1"/>
    </row>
    <row r="229" spans="4:14" ht="12.75" customHeight="1">
      <c r="D229" s="16"/>
      <c r="F229" s="182"/>
      <c r="J229" s="1"/>
      <c r="N229" s="1"/>
    </row>
    <row r="230" spans="4:14" ht="12.75" customHeight="1">
      <c r="D230" s="16"/>
      <c r="F230" s="182"/>
      <c r="J230" s="1"/>
      <c r="N230" s="1"/>
    </row>
    <row r="231" spans="4:14" ht="12.75" customHeight="1">
      <c r="D231" s="16"/>
      <c r="F231" s="182"/>
      <c r="J231" s="1"/>
      <c r="N231" s="1"/>
    </row>
    <row r="232" spans="4:14" ht="12.75" customHeight="1">
      <c r="D232" s="16"/>
      <c r="F232" s="182"/>
      <c r="J232" s="1"/>
      <c r="N232" s="1"/>
    </row>
    <row r="233" spans="4:14" ht="12.75" customHeight="1">
      <c r="D233" s="16"/>
      <c r="F233" s="182"/>
      <c r="J233" s="1"/>
      <c r="N233" s="1"/>
    </row>
    <row r="234" spans="4:14" ht="12.75" customHeight="1">
      <c r="D234" s="16"/>
      <c r="F234" s="182"/>
      <c r="J234" s="1"/>
      <c r="N234" s="1"/>
    </row>
    <row r="235" spans="4:14" ht="12.75" customHeight="1">
      <c r="D235" s="16"/>
      <c r="F235" s="182"/>
      <c r="J235" s="1"/>
      <c r="N235" s="1"/>
    </row>
    <row r="236" spans="4:14" ht="12.75" customHeight="1">
      <c r="D236" s="16"/>
      <c r="F236" s="182"/>
      <c r="J236" s="1"/>
      <c r="N236" s="1"/>
    </row>
    <row r="237" spans="4:14" ht="12.75" customHeight="1">
      <c r="D237" s="16"/>
      <c r="F237" s="182"/>
      <c r="J237" s="1"/>
      <c r="N237" s="1"/>
    </row>
    <row r="238" spans="4:14" ht="12.75" customHeight="1">
      <c r="D238" s="16"/>
      <c r="F238" s="182"/>
      <c r="J238" s="1"/>
      <c r="N238" s="1"/>
    </row>
    <row r="239" spans="4:14" ht="12.75" customHeight="1">
      <c r="D239" s="16"/>
      <c r="F239" s="182"/>
      <c r="J239" s="1"/>
      <c r="N239" s="1"/>
    </row>
    <row r="240" spans="4:14" ht="12.75" customHeight="1">
      <c r="D240" s="16"/>
      <c r="F240" s="182"/>
      <c r="J240" s="1"/>
      <c r="N240" s="1"/>
    </row>
    <row r="241" spans="4:14" ht="12.75" customHeight="1">
      <c r="D241" s="16"/>
      <c r="F241" s="182"/>
      <c r="J241" s="1"/>
      <c r="N241" s="1"/>
    </row>
    <row r="242" spans="4:14" ht="12.75" customHeight="1">
      <c r="D242" s="16"/>
      <c r="F242" s="182"/>
      <c r="J242" s="1"/>
      <c r="N242" s="1"/>
    </row>
    <row r="243" spans="4:14" ht="12.75" customHeight="1">
      <c r="D243" s="16"/>
      <c r="F243" s="182"/>
      <c r="J243" s="1"/>
      <c r="N243" s="1"/>
    </row>
    <row r="244" spans="4:14" ht="12.75" customHeight="1">
      <c r="D244" s="16"/>
      <c r="F244" s="182"/>
      <c r="J244" s="1"/>
      <c r="N244" s="1"/>
    </row>
    <row r="245" spans="4:14" ht="12.75" customHeight="1">
      <c r="D245" s="16"/>
      <c r="F245" s="182"/>
      <c r="J245" s="1"/>
      <c r="N245" s="1"/>
    </row>
    <row r="246" spans="4:14" ht="12.75" customHeight="1">
      <c r="D246" s="16"/>
      <c r="F246" s="182"/>
      <c r="J246" s="1"/>
      <c r="N246" s="1"/>
    </row>
    <row r="247" spans="4:14" ht="12.75" customHeight="1">
      <c r="D247" s="16"/>
      <c r="F247" s="182"/>
      <c r="J247" s="1"/>
      <c r="N247" s="1"/>
    </row>
    <row r="248" spans="4:14" ht="12.75" customHeight="1">
      <c r="D248" s="16"/>
      <c r="F248" s="182"/>
      <c r="J248" s="1"/>
      <c r="N248" s="1"/>
    </row>
    <row r="249" spans="4:14" ht="12.75" customHeight="1">
      <c r="D249" s="16"/>
      <c r="F249" s="182"/>
      <c r="J249" s="1"/>
      <c r="N249" s="1"/>
    </row>
    <row r="250" spans="4:14" ht="12.75" customHeight="1">
      <c r="D250" s="16"/>
      <c r="F250" s="182"/>
      <c r="J250" s="1"/>
      <c r="N250" s="1"/>
    </row>
    <row r="251" spans="4:14" ht="12.75" customHeight="1">
      <c r="D251" s="16"/>
      <c r="F251" s="182"/>
      <c r="J251" s="1"/>
      <c r="N251" s="1"/>
    </row>
    <row r="252" spans="4:14" ht="12.75" customHeight="1">
      <c r="D252" s="16"/>
      <c r="F252" s="182"/>
      <c r="J252" s="1"/>
      <c r="N252" s="1"/>
    </row>
    <row r="253" spans="4:14" ht="12.75" customHeight="1">
      <c r="D253" s="16"/>
      <c r="F253" s="182"/>
      <c r="J253" s="1"/>
      <c r="N253" s="1"/>
    </row>
    <row r="254" spans="4:14" ht="12.75" customHeight="1">
      <c r="D254" s="16"/>
      <c r="F254" s="182"/>
      <c r="J254" s="1"/>
      <c r="N254" s="1"/>
    </row>
    <row r="255" spans="4:14" ht="12.75" customHeight="1">
      <c r="D255" s="16"/>
      <c r="F255" s="182"/>
      <c r="J255" s="1"/>
      <c r="N255" s="1"/>
    </row>
    <row r="256" spans="4:14" ht="12.75" customHeight="1">
      <c r="D256" s="16"/>
      <c r="F256" s="182"/>
      <c r="J256" s="1"/>
      <c r="N256" s="1"/>
    </row>
    <row r="257" spans="4:14" ht="12.75" customHeight="1">
      <c r="D257" s="16"/>
      <c r="F257" s="182"/>
      <c r="J257" s="1"/>
      <c r="N257" s="1"/>
    </row>
    <row r="258" spans="4:14" ht="12.75" customHeight="1">
      <c r="D258" s="16"/>
      <c r="F258" s="182"/>
      <c r="J258" s="1"/>
      <c r="N258" s="1"/>
    </row>
    <row r="259" spans="4:14" ht="12.75" customHeight="1">
      <c r="D259" s="16"/>
      <c r="F259" s="182"/>
      <c r="J259" s="1"/>
      <c r="N259" s="1"/>
    </row>
    <row r="260" spans="4:14" ht="12.75" customHeight="1">
      <c r="D260" s="16"/>
      <c r="F260" s="182"/>
      <c r="J260" s="1"/>
      <c r="N260" s="1"/>
    </row>
    <row r="261" spans="4:14" ht="12.75" customHeight="1">
      <c r="D261" s="16"/>
      <c r="F261" s="182"/>
      <c r="J261" s="1"/>
      <c r="N261" s="1"/>
    </row>
    <row r="262" spans="4:14" ht="12.75" customHeight="1">
      <c r="D262" s="16"/>
      <c r="F262" s="182"/>
      <c r="J262" s="1"/>
      <c r="N262" s="1"/>
    </row>
    <row r="263" spans="4:14" ht="12.75" customHeight="1">
      <c r="D263" s="16"/>
      <c r="F263" s="182"/>
      <c r="J263" s="1"/>
      <c r="N263" s="1"/>
    </row>
    <row r="264" spans="4:14" ht="12.75" customHeight="1">
      <c r="D264" s="16"/>
      <c r="F264" s="182"/>
      <c r="J264" s="1"/>
      <c r="N264" s="1"/>
    </row>
    <row r="265" spans="4:14" ht="12.75" customHeight="1">
      <c r="D265" s="16"/>
      <c r="F265" s="182"/>
      <c r="J265" s="182"/>
      <c r="N265" s="182"/>
    </row>
    <row r="266" spans="4:14" ht="12.75" customHeight="1">
      <c r="D266" s="16"/>
      <c r="F266" s="182"/>
      <c r="J266" s="182"/>
      <c r="N266" s="182"/>
    </row>
    <row r="267" spans="4:14" ht="12.75" customHeight="1">
      <c r="D267" s="16"/>
      <c r="F267" s="182"/>
      <c r="J267" s="182"/>
      <c r="N267" s="182"/>
    </row>
    <row r="268" spans="4:14" ht="12.75" customHeight="1">
      <c r="D268" s="16"/>
      <c r="F268" s="182"/>
      <c r="J268" s="182"/>
      <c r="N268" s="182"/>
    </row>
    <row r="269" spans="4:14" ht="12.75" customHeight="1">
      <c r="D269" s="16"/>
      <c r="F269" s="182"/>
      <c r="J269" s="182"/>
      <c r="N269" s="182"/>
    </row>
    <row r="270" spans="4:14" ht="12.75" customHeight="1">
      <c r="D270" s="16"/>
      <c r="F270" s="182"/>
      <c r="J270" s="182"/>
      <c r="N270" s="182"/>
    </row>
    <row r="271" spans="4:14" ht="12.75" customHeight="1">
      <c r="D271" s="16"/>
      <c r="F271" s="182"/>
      <c r="J271" s="182"/>
      <c r="N271" s="182"/>
    </row>
    <row r="272" spans="4:14" ht="12.75" customHeight="1">
      <c r="D272" s="16"/>
      <c r="F272" s="182"/>
      <c r="J272" s="182"/>
      <c r="N272" s="182"/>
    </row>
    <row r="273" spans="4:14" ht="12.75" customHeight="1">
      <c r="D273" s="16"/>
      <c r="F273" s="182"/>
      <c r="J273" s="182"/>
      <c r="N273" s="182"/>
    </row>
    <row r="274" spans="4:14" ht="12.75" customHeight="1">
      <c r="D274" s="16"/>
      <c r="F274" s="182"/>
      <c r="J274" s="182"/>
      <c r="N274" s="182"/>
    </row>
    <row r="275" spans="4:14" ht="12.75" customHeight="1">
      <c r="D275" s="16"/>
      <c r="F275" s="182"/>
      <c r="J275" s="182"/>
      <c r="N275" s="182"/>
    </row>
    <row r="276" spans="4:14" ht="12.75" customHeight="1">
      <c r="D276" s="16"/>
      <c r="F276" s="182"/>
      <c r="J276" s="182"/>
      <c r="N276" s="182"/>
    </row>
    <row r="277" spans="4:14" ht="12.75" customHeight="1">
      <c r="D277" s="16"/>
      <c r="F277" s="182"/>
      <c r="J277" s="182"/>
      <c r="N277" s="182"/>
    </row>
    <row r="278" spans="4:14" ht="12.75" customHeight="1">
      <c r="D278" s="16"/>
      <c r="F278" s="182"/>
      <c r="J278" s="182"/>
      <c r="N278" s="182"/>
    </row>
    <row r="279" spans="4:14" ht="12.75" customHeight="1">
      <c r="D279" s="16"/>
      <c r="F279" s="182"/>
      <c r="J279" s="182"/>
      <c r="N279" s="182"/>
    </row>
    <row r="280" spans="4:14" ht="12.75" customHeight="1">
      <c r="D280" s="16"/>
      <c r="F280" s="182"/>
      <c r="J280" s="182"/>
      <c r="N280" s="182"/>
    </row>
    <row r="281" spans="4:14" ht="12.75" customHeight="1">
      <c r="D281" s="16"/>
      <c r="F281" s="182"/>
      <c r="J281" s="182"/>
      <c r="N281" s="182"/>
    </row>
    <row r="282" spans="4:14" ht="12.75" customHeight="1">
      <c r="D282" s="16"/>
      <c r="F282" s="182"/>
      <c r="J282" s="182"/>
      <c r="N282" s="182"/>
    </row>
    <row r="283" spans="4:14" ht="12.75" customHeight="1">
      <c r="D283" s="16"/>
      <c r="F283" s="182"/>
      <c r="J283" s="182"/>
      <c r="N283" s="182"/>
    </row>
    <row r="284" spans="4:14" ht="12.75" customHeight="1">
      <c r="D284" s="16"/>
      <c r="F284" s="182"/>
      <c r="J284" s="182"/>
      <c r="N284" s="182"/>
    </row>
    <row r="285" spans="4:14" ht="12.75" customHeight="1">
      <c r="D285" s="16"/>
      <c r="F285" s="182"/>
      <c r="J285" s="182"/>
      <c r="N285" s="182"/>
    </row>
    <row r="286" spans="4:14" ht="12.75" customHeight="1">
      <c r="D286" s="16"/>
      <c r="F286" s="182"/>
      <c r="J286" s="182"/>
      <c r="N286" s="182"/>
    </row>
    <row r="287" spans="4:14" ht="12.75" customHeight="1">
      <c r="D287" s="16"/>
      <c r="F287" s="182"/>
      <c r="J287" s="182"/>
      <c r="N287" s="182"/>
    </row>
    <row r="288" spans="4:14" ht="12.75" customHeight="1">
      <c r="D288" s="16"/>
      <c r="F288" s="182"/>
      <c r="J288" s="182"/>
      <c r="N288" s="182"/>
    </row>
    <row r="289" spans="4:14" ht="12.75" customHeight="1">
      <c r="D289" s="16"/>
      <c r="F289" s="182"/>
      <c r="J289" s="182"/>
      <c r="N289" s="182"/>
    </row>
    <row r="290" spans="4:14" ht="12.75" customHeight="1">
      <c r="D290" s="16"/>
      <c r="F290" s="182"/>
      <c r="J290" s="182"/>
      <c r="N290" s="182"/>
    </row>
    <row r="291" spans="4:14" ht="12.75" customHeight="1">
      <c r="D291" s="16"/>
      <c r="F291" s="182"/>
      <c r="J291" s="182"/>
      <c r="N291" s="182"/>
    </row>
    <row r="292" spans="4:14" ht="12.75" customHeight="1">
      <c r="D292" s="16"/>
      <c r="F292" s="182"/>
      <c r="J292" s="182"/>
      <c r="N292" s="182"/>
    </row>
    <row r="293" spans="4:14" ht="12.75" customHeight="1">
      <c r="D293" s="16"/>
      <c r="F293" s="182"/>
      <c r="J293" s="182"/>
      <c r="N293" s="182"/>
    </row>
    <row r="294" spans="4:14" ht="12.75" customHeight="1">
      <c r="D294" s="16"/>
      <c r="F294" s="182"/>
      <c r="J294" s="182"/>
      <c r="N294" s="182"/>
    </row>
    <row r="295" spans="4:14" ht="12.75" customHeight="1">
      <c r="D295" s="16"/>
      <c r="F295" s="182"/>
      <c r="J295" s="182"/>
      <c r="N295" s="182"/>
    </row>
    <row r="296" spans="4:14" ht="12.75" customHeight="1">
      <c r="D296" s="16"/>
      <c r="F296" s="182"/>
      <c r="J296" s="182"/>
      <c r="N296" s="182"/>
    </row>
    <row r="297" spans="4:14" ht="12.75" customHeight="1">
      <c r="D297" s="16"/>
      <c r="F297" s="182"/>
      <c r="J297" s="182"/>
      <c r="N297" s="182"/>
    </row>
    <row r="298" spans="4:14" ht="12.75" customHeight="1">
      <c r="D298" s="16"/>
      <c r="F298" s="182"/>
      <c r="J298" s="182"/>
      <c r="N298" s="182"/>
    </row>
    <row r="299" spans="4:14" ht="12.75" customHeight="1">
      <c r="D299" s="16"/>
      <c r="F299" s="182"/>
      <c r="J299" s="182"/>
      <c r="N299" s="182"/>
    </row>
    <row r="300" spans="4:14" ht="12.75" customHeight="1">
      <c r="D300" s="16"/>
      <c r="F300" s="182"/>
      <c r="J300" s="182"/>
      <c r="N300" s="182"/>
    </row>
    <row r="301" spans="4:14" ht="12.75" customHeight="1">
      <c r="D301" s="16"/>
      <c r="F301" s="182"/>
      <c r="J301" s="182"/>
      <c r="N301" s="182"/>
    </row>
    <row r="302" spans="4:14" ht="12.75" customHeight="1">
      <c r="D302" s="16"/>
      <c r="F302" s="182"/>
      <c r="J302" s="182"/>
      <c r="N302" s="182"/>
    </row>
    <row r="303" spans="4:14" ht="12.75" customHeight="1">
      <c r="D303" s="16"/>
      <c r="F303" s="182"/>
      <c r="J303" s="182"/>
      <c r="N303" s="182"/>
    </row>
    <row r="304" spans="4:14" ht="12.75" customHeight="1">
      <c r="D304" s="16"/>
      <c r="F304" s="182"/>
      <c r="J304" s="182"/>
      <c r="N304" s="182"/>
    </row>
    <row r="305" spans="4:14" ht="12.75" customHeight="1">
      <c r="D305" s="16"/>
      <c r="F305" s="182"/>
      <c r="J305" s="182"/>
      <c r="N305" s="182"/>
    </row>
    <row r="306" spans="4:14" ht="12.75" customHeight="1">
      <c r="D306" s="16"/>
      <c r="F306" s="182"/>
      <c r="J306" s="182"/>
      <c r="N306" s="182"/>
    </row>
    <row r="307" spans="4:14" ht="12.75" customHeight="1">
      <c r="D307" s="16"/>
      <c r="F307" s="182"/>
      <c r="J307" s="182"/>
      <c r="N307" s="182"/>
    </row>
    <row r="308" spans="4:14" ht="12.75" customHeight="1">
      <c r="D308" s="16"/>
      <c r="F308" s="182"/>
      <c r="J308" s="182"/>
      <c r="N308" s="182"/>
    </row>
    <row r="309" spans="4:14" ht="12.75" customHeight="1">
      <c r="D309" s="16"/>
      <c r="F309" s="182"/>
      <c r="J309" s="182"/>
      <c r="N309" s="182"/>
    </row>
    <row r="310" spans="4:14" ht="12.75" customHeight="1">
      <c r="D310" s="16"/>
      <c r="F310" s="182"/>
      <c r="J310" s="182"/>
      <c r="N310" s="182"/>
    </row>
    <row r="311" spans="4:14" ht="12.75" customHeight="1">
      <c r="D311" s="16"/>
      <c r="F311" s="182"/>
      <c r="J311" s="182"/>
      <c r="N311" s="182"/>
    </row>
    <row r="312" spans="4:14" ht="12.75" customHeight="1">
      <c r="D312" s="16"/>
      <c r="F312" s="182"/>
      <c r="J312" s="182"/>
      <c r="N312" s="182"/>
    </row>
    <row r="313" spans="4:14" ht="12.75" customHeight="1">
      <c r="D313" s="16"/>
      <c r="F313" s="182"/>
      <c r="J313" s="182"/>
      <c r="N313" s="182"/>
    </row>
    <row r="314" spans="4:14" ht="12.75" customHeight="1">
      <c r="D314" s="16"/>
      <c r="F314" s="182"/>
      <c r="J314" s="182"/>
      <c r="N314" s="182"/>
    </row>
    <row r="315" spans="4:14" ht="12.75" customHeight="1">
      <c r="D315" s="16"/>
      <c r="F315" s="182"/>
      <c r="J315" s="182"/>
      <c r="N315" s="182"/>
    </row>
    <row r="316" spans="4:14" ht="12.75" customHeight="1">
      <c r="D316" s="16"/>
      <c r="F316" s="182"/>
      <c r="J316" s="182"/>
      <c r="N316" s="182"/>
    </row>
    <row r="317" spans="4:14" ht="12.75" customHeight="1">
      <c r="D317" s="16"/>
      <c r="F317" s="182"/>
      <c r="J317" s="182"/>
      <c r="N317" s="182"/>
    </row>
    <row r="318" spans="4:14" ht="12.75" customHeight="1">
      <c r="D318" s="16"/>
      <c r="F318" s="182"/>
      <c r="J318" s="182"/>
      <c r="N318" s="182"/>
    </row>
    <row r="319" spans="4:14" ht="12.75" customHeight="1">
      <c r="D319" s="16"/>
      <c r="F319" s="182"/>
      <c r="J319" s="182"/>
      <c r="N319" s="182"/>
    </row>
    <row r="320" spans="4:14" ht="12.75" customHeight="1">
      <c r="D320" s="16"/>
      <c r="F320" s="182"/>
      <c r="J320" s="182"/>
      <c r="N320" s="182"/>
    </row>
    <row r="321" spans="4:14" ht="12.75" customHeight="1">
      <c r="D321" s="16"/>
      <c r="F321" s="182"/>
      <c r="J321" s="182"/>
      <c r="N321" s="182"/>
    </row>
    <row r="322" spans="4:14" ht="12.75" customHeight="1">
      <c r="D322" s="16"/>
      <c r="F322" s="182"/>
      <c r="J322" s="182"/>
      <c r="N322" s="182"/>
    </row>
    <row r="323" spans="4:14" ht="12.75" customHeight="1">
      <c r="D323" s="16"/>
      <c r="F323" s="182"/>
      <c r="J323" s="182"/>
      <c r="N323" s="182"/>
    </row>
    <row r="324" spans="4:14" ht="12.75" customHeight="1">
      <c r="D324" s="16"/>
      <c r="F324" s="182"/>
      <c r="J324" s="182"/>
      <c r="N324" s="182"/>
    </row>
    <row r="325" spans="4:14" ht="12.75" customHeight="1">
      <c r="D325" s="16"/>
      <c r="F325" s="182"/>
      <c r="J325" s="182"/>
      <c r="N325" s="182"/>
    </row>
    <row r="326" spans="4:14" ht="12.75" customHeight="1">
      <c r="D326" s="16"/>
      <c r="F326" s="182"/>
      <c r="J326" s="182"/>
      <c r="N326" s="182"/>
    </row>
    <row r="327" spans="4:14" ht="12.75" customHeight="1">
      <c r="D327" s="16"/>
      <c r="F327" s="182"/>
      <c r="J327" s="182"/>
      <c r="N327" s="182"/>
    </row>
    <row r="328" spans="4:14" ht="12.75" customHeight="1">
      <c r="D328" s="16"/>
      <c r="F328" s="182"/>
      <c r="J328" s="182"/>
      <c r="N328" s="182"/>
    </row>
    <row r="329" spans="4:14" ht="12.75" customHeight="1">
      <c r="D329" s="16"/>
      <c r="F329" s="182"/>
      <c r="J329" s="182"/>
      <c r="N329" s="182"/>
    </row>
    <row r="330" spans="4:14" ht="12.75" customHeight="1">
      <c r="D330" s="16"/>
      <c r="F330" s="182"/>
      <c r="J330" s="182"/>
      <c r="N330" s="182"/>
    </row>
    <row r="331" spans="4:14" ht="12.75" customHeight="1">
      <c r="D331" s="16"/>
      <c r="F331" s="182"/>
      <c r="J331" s="182"/>
      <c r="N331" s="182"/>
    </row>
    <row r="332" spans="4:14" ht="12.75" customHeight="1">
      <c r="D332" s="16"/>
      <c r="F332" s="182"/>
      <c r="J332" s="182"/>
      <c r="N332" s="182"/>
    </row>
    <row r="333" spans="4:14" ht="12.75" customHeight="1">
      <c r="D333" s="16"/>
      <c r="F333" s="182"/>
      <c r="J333" s="182"/>
      <c r="N333" s="182"/>
    </row>
    <row r="334" spans="4:14" ht="12.75" customHeight="1">
      <c r="D334" s="16"/>
      <c r="F334" s="182"/>
      <c r="J334" s="182"/>
      <c r="N334" s="182"/>
    </row>
    <row r="335" spans="4:14" ht="12.75" customHeight="1">
      <c r="D335" s="16"/>
      <c r="F335" s="182"/>
      <c r="J335" s="182"/>
      <c r="N335" s="182"/>
    </row>
    <row r="336" spans="4:14" ht="12.75" customHeight="1">
      <c r="D336" s="16"/>
      <c r="F336" s="182"/>
      <c r="J336" s="182"/>
      <c r="N336" s="182"/>
    </row>
    <row r="337" spans="4:14" ht="12.75" customHeight="1">
      <c r="D337" s="16"/>
      <c r="F337" s="182"/>
      <c r="J337" s="182"/>
      <c r="N337" s="182"/>
    </row>
    <row r="338" spans="4:14" ht="12.75" customHeight="1">
      <c r="D338" s="16"/>
      <c r="F338" s="182"/>
      <c r="J338" s="182"/>
      <c r="N338" s="182"/>
    </row>
    <row r="339" spans="4:14" ht="12.75" customHeight="1">
      <c r="D339" s="16"/>
      <c r="F339" s="182"/>
      <c r="J339" s="182"/>
      <c r="N339" s="182"/>
    </row>
    <row r="340" spans="4:14" ht="12.75" customHeight="1">
      <c r="D340" s="16"/>
      <c r="F340" s="182"/>
      <c r="J340" s="182"/>
      <c r="N340" s="182"/>
    </row>
    <row r="341" spans="4:14" ht="12.75" customHeight="1">
      <c r="D341" s="16"/>
      <c r="F341" s="182"/>
      <c r="J341" s="182"/>
      <c r="N341" s="182"/>
    </row>
    <row r="342" spans="4:14" ht="12.75" customHeight="1">
      <c r="D342" s="16"/>
      <c r="F342" s="182"/>
      <c r="J342" s="182"/>
      <c r="N342" s="182"/>
    </row>
    <row r="343" spans="4:14" ht="12.75" customHeight="1">
      <c r="D343" s="16"/>
      <c r="F343" s="182"/>
      <c r="J343" s="182"/>
      <c r="N343" s="182"/>
    </row>
    <row r="344" spans="4:14" ht="12.75" customHeight="1">
      <c r="D344" s="16"/>
      <c r="F344" s="182"/>
      <c r="J344" s="182"/>
      <c r="N344" s="182"/>
    </row>
    <row r="345" spans="4:14" ht="12.75" customHeight="1">
      <c r="D345" s="16"/>
      <c r="F345" s="182"/>
      <c r="J345" s="182"/>
      <c r="N345" s="182"/>
    </row>
    <row r="346" spans="4:14" ht="12.75" customHeight="1">
      <c r="D346" s="16"/>
      <c r="F346" s="182"/>
      <c r="J346" s="182"/>
      <c r="N346" s="182"/>
    </row>
    <row r="347" spans="4:14" ht="12.75" customHeight="1">
      <c r="D347" s="16"/>
      <c r="F347" s="182"/>
      <c r="J347" s="182"/>
      <c r="N347" s="182"/>
    </row>
    <row r="348" spans="4:14" ht="12.75" customHeight="1">
      <c r="D348" s="16"/>
      <c r="F348" s="182"/>
      <c r="J348" s="182"/>
      <c r="N348" s="182"/>
    </row>
    <row r="349" spans="4:14" ht="12.75" customHeight="1">
      <c r="D349" s="16"/>
      <c r="F349" s="182"/>
      <c r="J349" s="182"/>
      <c r="N349" s="182"/>
    </row>
    <row r="350" spans="4:14" ht="12.75" customHeight="1">
      <c r="D350" s="16"/>
      <c r="F350" s="182"/>
      <c r="J350" s="182"/>
      <c r="N350" s="182"/>
    </row>
    <row r="351" spans="4:14" ht="12.75" customHeight="1">
      <c r="D351" s="16"/>
      <c r="F351" s="182"/>
      <c r="J351" s="182"/>
      <c r="N351" s="182"/>
    </row>
    <row r="352" spans="4:14" ht="12.75" customHeight="1">
      <c r="D352" s="16"/>
      <c r="F352" s="182"/>
      <c r="J352" s="182"/>
      <c r="N352" s="182"/>
    </row>
    <row r="353" spans="4:14" ht="12.75" customHeight="1">
      <c r="D353" s="16"/>
      <c r="F353" s="182"/>
      <c r="J353" s="182"/>
      <c r="N353" s="182"/>
    </row>
    <row r="354" spans="4:14" ht="12.75" customHeight="1">
      <c r="D354" s="16"/>
      <c r="F354" s="182"/>
      <c r="J354" s="182"/>
      <c r="N354" s="182"/>
    </row>
    <row r="355" spans="4:14" ht="12.75" customHeight="1">
      <c r="D355" s="16"/>
      <c r="F355" s="182"/>
      <c r="J355" s="182"/>
      <c r="N355" s="182"/>
    </row>
    <row r="356" spans="4:14" ht="12.75" customHeight="1">
      <c r="D356" s="16"/>
      <c r="F356" s="182"/>
      <c r="J356" s="182"/>
      <c r="N356" s="182"/>
    </row>
    <row r="357" spans="4:14" ht="12.75" customHeight="1">
      <c r="D357" s="16"/>
      <c r="F357" s="182"/>
      <c r="J357" s="182"/>
      <c r="N357" s="182"/>
    </row>
    <row r="358" spans="4:14" ht="12.75" customHeight="1">
      <c r="D358" s="16"/>
      <c r="F358" s="182"/>
      <c r="J358" s="182"/>
      <c r="N358" s="182"/>
    </row>
    <row r="359" spans="4:14" ht="12.75" customHeight="1">
      <c r="D359" s="16"/>
      <c r="F359" s="182"/>
      <c r="J359" s="182"/>
      <c r="N359" s="182"/>
    </row>
    <row r="360" spans="4:14" ht="12.75" customHeight="1">
      <c r="D360" s="16"/>
      <c r="F360" s="182"/>
      <c r="J360" s="182"/>
      <c r="N360" s="182"/>
    </row>
    <row r="361" spans="4:14" ht="12.75" customHeight="1">
      <c r="D361" s="16"/>
      <c r="F361" s="182"/>
      <c r="J361" s="182"/>
      <c r="N361" s="182"/>
    </row>
    <row r="362" spans="4:14" ht="12.75" customHeight="1">
      <c r="D362" s="16"/>
      <c r="F362" s="182"/>
      <c r="J362" s="182"/>
      <c r="N362" s="182"/>
    </row>
    <row r="363" spans="4:14" ht="12.75" customHeight="1">
      <c r="D363" s="16"/>
      <c r="F363" s="182"/>
      <c r="J363" s="182"/>
      <c r="N363" s="182"/>
    </row>
    <row r="364" spans="4:14" ht="12.75" customHeight="1">
      <c r="D364" s="16"/>
      <c r="F364" s="182"/>
      <c r="J364" s="182"/>
      <c r="N364" s="182"/>
    </row>
    <row r="365" spans="4:14" ht="12.75" customHeight="1">
      <c r="D365" s="16"/>
      <c r="F365" s="182"/>
      <c r="J365" s="182"/>
      <c r="N365" s="182"/>
    </row>
    <row r="366" spans="4:14" ht="12.75" customHeight="1">
      <c r="D366" s="16"/>
      <c r="F366" s="182"/>
      <c r="J366" s="182"/>
      <c r="N366" s="182"/>
    </row>
    <row r="367" spans="4:14" ht="12.75" customHeight="1">
      <c r="D367" s="16"/>
      <c r="F367" s="182"/>
      <c r="J367" s="182"/>
      <c r="N367" s="182"/>
    </row>
    <row r="368" spans="4:14" ht="12.75" customHeight="1">
      <c r="D368" s="16"/>
      <c r="F368" s="182"/>
      <c r="J368" s="182"/>
      <c r="N368" s="182"/>
    </row>
    <row r="369" spans="4:14" ht="12.75" customHeight="1">
      <c r="D369" s="16"/>
      <c r="F369" s="182"/>
      <c r="J369" s="182"/>
      <c r="N369" s="182"/>
    </row>
    <row r="370" spans="4:14" ht="12.75" customHeight="1">
      <c r="D370" s="16"/>
      <c r="F370" s="182"/>
      <c r="J370" s="182"/>
      <c r="N370" s="182"/>
    </row>
    <row r="371" spans="4:14" ht="12.75" customHeight="1">
      <c r="D371" s="16"/>
      <c r="F371" s="182"/>
      <c r="J371" s="182"/>
      <c r="N371" s="182"/>
    </row>
    <row r="372" spans="4:14" ht="12.75" customHeight="1">
      <c r="D372" s="16"/>
      <c r="F372" s="182"/>
      <c r="J372" s="182"/>
      <c r="N372" s="182"/>
    </row>
    <row r="373" spans="4:14" ht="12.75" customHeight="1">
      <c r="D373" s="16"/>
      <c r="F373" s="182"/>
      <c r="J373" s="182"/>
      <c r="N373" s="182"/>
    </row>
    <row r="374" spans="4:14" ht="12.75" customHeight="1">
      <c r="D374" s="16"/>
      <c r="F374" s="182"/>
      <c r="J374" s="182"/>
      <c r="N374" s="182"/>
    </row>
    <row r="375" spans="4:14" ht="12.75" customHeight="1">
      <c r="D375" s="16"/>
      <c r="F375" s="182"/>
      <c r="J375" s="182"/>
      <c r="N375" s="182"/>
    </row>
    <row r="376" spans="4:14" ht="12.75" customHeight="1">
      <c r="D376" s="16"/>
      <c r="F376" s="182"/>
      <c r="J376" s="182"/>
      <c r="N376" s="182"/>
    </row>
    <row r="377" spans="4:14" ht="12.75" customHeight="1">
      <c r="D377" s="16"/>
      <c r="F377" s="182"/>
      <c r="J377" s="182"/>
      <c r="N377" s="182"/>
    </row>
    <row r="378" spans="4:14" ht="12.75" customHeight="1">
      <c r="D378" s="16"/>
      <c r="F378" s="182"/>
      <c r="J378" s="182"/>
      <c r="N378" s="182"/>
    </row>
    <row r="379" spans="4:14" ht="12.75" customHeight="1">
      <c r="D379" s="16"/>
      <c r="F379" s="182"/>
      <c r="J379" s="182"/>
      <c r="N379" s="182"/>
    </row>
    <row r="380" spans="4:14" ht="12.75" customHeight="1">
      <c r="D380" s="16"/>
      <c r="F380" s="182"/>
      <c r="J380" s="182"/>
      <c r="N380" s="182"/>
    </row>
    <row r="381" spans="4:14" ht="12.75" customHeight="1">
      <c r="D381" s="16"/>
      <c r="F381" s="182"/>
      <c r="J381" s="182"/>
      <c r="N381" s="182"/>
    </row>
    <row r="382" spans="4:14" ht="12.75" customHeight="1">
      <c r="D382" s="16"/>
      <c r="F382" s="182"/>
      <c r="J382" s="182"/>
      <c r="N382" s="182"/>
    </row>
    <row r="383" spans="4:14" ht="12.75" customHeight="1">
      <c r="D383" s="16"/>
      <c r="F383" s="182"/>
      <c r="J383" s="182"/>
      <c r="N383" s="182"/>
    </row>
    <row r="384" spans="4:14" ht="12.75" customHeight="1">
      <c r="D384" s="16"/>
      <c r="F384" s="182"/>
      <c r="J384" s="182"/>
      <c r="N384" s="182"/>
    </row>
    <row r="385" spans="4:14" ht="12.75" customHeight="1">
      <c r="D385" s="16"/>
      <c r="F385" s="182"/>
      <c r="J385" s="182"/>
      <c r="N385" s="182"/>
    </row>
    <row r="386" spans="4:14" ht="12.75" customHeight="1">
      <c r="D386" s="16"/>
      <c r="F386" s="182"/>
      <c r="J386" s="182"/>
      <c r="N386" s="182"/>
    </row>
    <row r="387" spans="4:14" ht="12.75" customHeight="1">
      <c r="D387" s="16"/>
      <c r="F387" s="182"/>
      <c r="J387" s="182"/>
      <c r="N387" s="182"/>
    </row>
    <row r="388" spans="4:14" ht="12.75" customHeight="1">
      <c r="D388" s="16"/>
      <c r="F388" s="182"/>
      <c r="J388" s="182"/>
      <c r="N388" s="182"/>
    </row>
    <row r="389" spans="4:14" ht="12.75" customHeight="1">
      <c r="D389" s="16"/>
      <c r="F389" s="182"/>
      <c r="J389" s="182"/>
      <c r="N389" s="182"/>
    </row>
    <row r="390" spans="4:14" ht="12.75" customHeight="1">
      <c r="D390" s="16"/>
      <c r="F390" s="182"/>
      <c r="J390" s="182"/>
      <c r="N390" s="182"/>
    </row>
    <row r="391" spans="4:14" ht="12.75" customHeight="1">
      <c r="D391" s="16"/>
      <c r="F391" s="182"/>
      <c r="J391" s="182"/>
      <c r="N391" s="182"/>
    </row>
    <row r="392" spans="4:14" ht="12.75" customHeight="1">
      <c r="D392" s="16"/>
      <c r="F392" s="182"/>
      <c r="J392" s="182"/>
      <c r="N392" s="182"/>
    </row>
    <row r="393" spans="4:14" ht="12.75" customHeight="1">
      <c r="D393" s="16"/>
      <c r="F393" s="182"/>
      <c r="J393" s="182"/>
      <c r="N393" s="182"/>
    </row>
    <row r="394" spans="4:14" ht="12.75" customHeight="1">
      <c r="D394" s="16"/>
      <c r="F394" s="182"/>
      <c r="J394" s="182"/>
      <c r="N394" s="182"/>
    </row>
    <row r="395" spans="4:14" ht="12.75" customHeight="1">
      <c r="D395" s="16"/>
      <c r="F395" s="182"/>
      <c r="J395" s="182"/>
      <c r="N395" s="182"/>
    </row>
    <row r="396" spans="4:14" ht="12.75" customHeight="1">
      <c r="D396" s="16"/>
      <c r="F396" s="182"/>
      <c r="J396" s="182"/>
      <c r="N396" s="182"/>
    </row>
    <row r="397" spans="4:14" ht="12.75" customHeight="1">
      <c r="D397" s="16"/>
      <c r="F397" s="182"/>
      <c r="J397" s="182"/>
      <c r="N397" s="182"/>
    </row>
    <row r="398" spans="4:14" ht="12.75" customHeight="1">
      <c r="D398" s="16"/>
      <c r="F398" s="182"/>
      <c r="J398" s="182"/>
      <c r="N398" s="182"/>
    </row>
    <row r="399" spans="4:14" ht="12.75" customHeight="1">
      <c r="D399" s="16"/>
      <c r="F399" s="182"/>
      <c r="J399" s="182"/>
      <c r="N399" s="182"/>
    </row>
    <row r="400" spans="4:14" ht="12.75" customHeight="1">
      <c r="D400" s="16"/>
      <c r="F400" s="182"/>
      <c r="J400" s="182"/>
      <c r="N400" s="182"/>
    </row>
    <row r="401" spans="4:14" ht="12.75" customHeight="1">
      <c r="D401" s="16"/>
      <c r="F401" s="182"/>
      <c r="J401" s="182"/>
      <c r="N401" s="182"/>
    </row>
    <row r="402" spans="4:14" ht="12.75" customHeight="1">
      <c r="D402" s="16"/>
      <c r="F402" s="182"/>
      <c r="J402" s="182"/>
      <c r="N402" s="182"/>
    </row>
    <row r="403" spans="4:14" ht="12.75" customHeight="1">
      <c r="D403" s="16"/>
      <c r="F403" s="182"/>
      <c r="J403" s="182"/>
      <c r="N403" s="182"/>
    </row>
    <row r="404" spans="4:14" ht="12.75" customHeight="1">
      <c r="D404" s="16"/>
      <c r="F404" s="182"/>
      <c r="J404" s="182"/>
      <c r="N404" s="182"/>
    </row>
    <row r="405" spans="4:14" ht="12.75" customHeight="1">
      <c r="D405" s="16"/>
      <c r="F405" s="182"/>
      <c r="J405" s="182"/>
      <c r="N405" s="182"/>
    </row>
    <row r="406" spans="4:14" ht="12.75" customHeight="1">
      <c r="D406" s="16"/>
      <c r="F406" s="182"/>
      <c r="J406" s="182"/>
      <c r="N406" s="182"/>
    </row>
    <row r="407" spans="4:14" ht="12.75" customHeight="1">
      <c r="D407" s="16"/>
      <c r="F407" s="182"/>
      <c r="J407" s="182"/>
      <c r="N407" s="182"/>
    </row>
    <row r="408" spans="4:14" ht="12.75" customHeight="1">
      <c r="D408" s="16"/>
      <c r="F408" s="182"/>
      <c r="J408" s="182"/>
      <c r="N408" s="182"/>
    </row>
    <row r="409" spans="4:14" ht="12.75" customHeight="1">
      <c r="D409" s="16"/>
      <c r="F409" s="182"/>
      <c r="J409" s="182"/>
      <c r="N409" s="182"/>
    </row>
    <row r="410" spans="4:14" ht="12.75" customHeight="1">
      <c r="D410" s="16"/>
      <c r="F410" s="182"/>
      <c r="J410" s="182"/>
      <c r="N410" s="182"/>
    </row>
    <row r="411" spans="4:14" ht="12.75" customHeight="1">
      <c r="D411" s="16"/>
      <c r="F411" s="182"/>
      <c r="J411" s="182"/>
      <c r="N411" s="182"/>
    </row>
    <row r="412" spans="4:14" ht="12.75" customHeight="1">
      <c r="D412" s="16"/>
      <c r="F412" s="182"/>
      <c r="J412" s="182"/>
      <c r="N412" s="182"/>
    </row>
    <row r="413" spans="4:14" ht="12.75" customHeight="1">
      <c r="D413" s="16"/>
      <c r="F413" s="182"/>
      <c r="J413" s="182"/>
      <c r="N413" s="182"/>
    </row>
    <row r="414" spans="4:14" ht="12.75" customHeight="1">
      <c r="D414" s="16"/>
      <c r="F414" s="182"/>
      <c r="J414" s="182"/>
      <c r="N414" s="182"/>
    </row>
    <row r="415" spans="4:14" ht="12.75" customHeight="1">
      <c r="D415" s="16"/>
      <c r="F415" s="182"/>
      <c r="J415" s="182"/>
      <c r="N415" s="182"/>
    </row>
    <row r="416" spans="4:14" ht="12.75" customHeight="1">
      <c r="D416" s="16"/>
      <c r="F416" s="182"/>
      <c r="J416" s="182"/>
      <c r="N416" s="182"/>
    </row>
    <row r="417" spans="4:14" ht="12.75" customHeight="1">
      <c r="D417" s="16"/>
      <c r="F417" s="182"/>
      <c r="J417" s="182"/>
      <c r="N417" s="182"/>
    </row>
    <row r="418" spans="4:14" ht="12.75" customHeight="1">
      <c r="D418" s="16"/>
      <c r="F418" s="182"/>
      <c r="J418" s="182"/>
      <c r="N418" s="182"/>
    </row>
    <row r="419" spans="4:14" ht="12.75" customHeight="1">
      <c r="D419" s="16"/>
      <c r="F419" s="182"/>
      <c r="J419" s="182"/>
      <c r="N419" s="182"/>
    </row>
    <row r="420" spans="4:14" ht="12.75" customHeight="1">
      <c r="D420" s="16"/>
      <c r="F420" s="182"/>
      <c r="J420" s="182"/>
      <c r="N420" s="182"/>
    </row>
    <row r="421" spans="4:14" ht="12.75" customHeight="1">
      <c r="D421" s="16"/>
      <c r="F421" s="182"/>
      <c r="J421" s="182"/>
      <c r="N421" s="182"/>
    </row>
    <row r="422" spans="4:14" ht="12.75" customHeight="1">
      <c r="D422" s="16"/>
      <c r="F422" s="182"/>
      <c r="J422" s="182"/>
      <c r="N422" s="182"/>
    </row>
    <row r="423" spans="4:14" ht="12.75" customHeight="1">
      <c r="D423" s="16"/>
      <c r="F423" s="182"/>
      <c r="J423" s="182"/>
      <c r="N423" s="182"/>
    </row>
    <row r="424" spans="4:14" ht="12.75" customHeight="1">
      <c r="D424" s="16"/>
      <c r="F424" s="182"/>
      <c r="J424" s="182"/>
      <c r="N424" s="182"/>
    </row>
    <row r="425" spans="4:14" ht="12.75" customHeight="1">
      <c r="D425" s="16"/>
      <c r="F425" s="182"/>
      <c r="J425" s="182"/>
      <c r="N425" s="182"/>
    </row>
    <row r="426" spans="4:14" ht="12.75" customHeight="1">
      <c r="D426" s="16"/>
      <c r="F426" s="182"/>
      <c r="J426" s="182"/>
      <c r="N426" s="182"/>
    </row>
    <row r="427" spans="4:14" ht="12.75" customHeight="1">
      <c r="D427" s="16"/>
      <c r="F427" s="182"/>
      <c r="J427" s="182"/>
      <c r="N427" s="182"/>
    </row>
    <row r="428" spans="4:14" ht="12.75" customHeight="1">
      <c r="D428" s="16"/>
      <c r="F428" s="182"/>
      <c r="J428" s="182"/>
      <c r="N428" s="182"/>
    </row>
    <row r="429" spans="4:14" ht="12.75" customHeight="1">
      <c r="D429" s="16"/>
      <c r="F429" s="182"/>
      <c r="J429" s="182"/>
      <c r="N429" s="182"/>
    </row>
    <row r="430" spans="4:14" ht="12.75" customHeight="1">
      <c r="D430" s="16"/>
      <c r="F430" s="182"/>
      <c r="J430" s="182"/>
      <c r="N430" s="182"/>
    </row>
    <row r="431" spans="4:14" ht="12.75" customHeight="1">
      <c r="D431" s="16"/>
      <c r="F431" s="182"/>
      <c r="J431" s="182"/>
      <c r="N431" s="182"/>
    </row>
    <row r="432" spans="4:14" ht="12.75" customHeight="1">
      <c r="D432" s="16"/>
      <c r="F432" s="182"/>
      <c r="J432" s="182"/>
      <c r="N432" s="182"/>
    </row>
    <row r="433" spans="4:14" ht="12.75" customHeight="1">
      <c r="D433" s="16"/>
      <c r="F433" s="182"/>
      <c r="J433" s="182"/>
      <c r="N433" s="182"/>
    </row>
    <row r="434" spans="4:14" ht="12.75" customHeight="1">
      <c r="D434" s="16"/>
      <c r="F434" s="182"/>
      <c r="J434" s="182"/>
      <c r="N434" s="182"/>
    </row>
    <row r="435" spans="4:14" ht="12.75" customHeight="1">
      <c r="D435" s="16"/>
      <c r="F435" s="182"/>
      <c r="J435" s="182"/>
      <c r="N435" s="182"/>
    </row>
    <row r="436" spans="4:14" ht="12.75" customHeight="1">
      <c r="D436" s="16"/>
      <c r="F436" s="182"/>
      <c r="J436" s="182"/>
      <c r="N436" s="182"/>
    </row>
    <row r="437" spans="4:14" ht="12.75" customHeight="1">
      <c r="D437" s="16"/>
      <c r="F437" s="182"/>
      <c r="J437" s="182"/>
      <c r="N437" s="182"/>
    </row>
    <row r="438" spans="4:14" ht="12.75" customHeight="1">
      <c r="D438" s="16"/>
      <c r="F438" s="182"/>
      <c r="J438" s="182"/>
      <c r="N438" s="182"/>
    </row>
    <row r="439" spans="4:14" ht="12.75" customHeight="1">
      <c r="D439" s="16"/>
      <c r="F439" s="182"/>
      <c r="J439" s="182"/>
      <c r="N439" s="182"/>
    </row>
    <row r="440" spans="4:14" ht="12.75" customHeight="1">
      <c r="D440" s="16"/>
      <c r="F440" s="182"/>
      <c r="J440" s="182"/>
      <c r="N440" s="182"/>
    </row>
    <row r="441" spans="4:14" ht="12.75" customHeight="1">
      <c r="D441" s="16"/>
      <c r="F441" s="182"/>
      <c r="J441" s="182"/>
      <c r="N441" s="182"/>
    </row>
    <row r="442" spans="4:14" ht="12.75" customHeight="1">
      <c r="D442" s="16"/>
      <c r="F442" s="182"/>
      <c r="J442" s="182"/>
      <c r="N442" s="182"/>
    </row>
    <row r="443" spans="4:14" ht="12.75" customHeight="1">
      <c r="D443" s="16"/>
      <c r="F443" s="182"/>
      <c r="J443" s="182"/>
      <c r="N443" s="182"/>
    </row>
    <row r="444" spans="4:14" ht="12.75" customHeight="1">
      <c r="D444" s="16"/>
      <c r="F444" s="182"/>
      <c r="J444" s="182"/>
      <c r="N444" s="182"/>
    </row>
    <row r="445" spans="4:14" ht="12.75" customHeight="1">
      <c r="D445" s="16"/>
      <c r="F445" s="182"/>
      <c r="J445" s="182"/>
      <c r="N445" s="182"/>
    </row>
    <row r="446" spans="4:14" ht="12.75" customHeight="1">
      <c r="D446" s="16"/>
      <c r="F446" s="182"/>
      <c r="J446" s="182"/>
      <c r="N446" s="182"/>
    </row>
    <row r="447" spans="4:14" ht="12.75" customHeight="1">
      <c r="D447" s="16"/>
      <c r="F447" s="182"/>
      <c r="J447" s="182"/>
      <c r="N447" s="182"/>
    </row>
    <row r="448" spans="4:14" ht="12.75" customHeight="1">
      <c r="D448" s="16"/>
      <c r="F448" s="182"/>
      <c r="J448" s="182"/>
      <c r="N448" s="182"/>
    </row>
    <row r="449" spans="4:14" ht="12.75" customHeight="1">
      <c r="D449" s="16"/>
      <c r="F449" s="182"/>
      <c r="J449" s="182"/>
      <c r="N449" s="182"/>
    </row>
    <row r="450" spans="4:14" ht="12.75" customHeight="1">
      <c r="D450" s="16"/>
      <c r="F450" s="182"/>
      <c r="J450" s="182"/>
      <c r="N450" s="182"/>
    </row>
    <row r="451" spans="4:14" ht="12.75" customHeight="1">
      <c r="D451" s="16"/>
      <c r="F451" s="182"/>
      <c r="J451" s="182"/>
      <c r="N451" s="182"/>
    </row>
    <row r="452" spans="4:14" ht="12.75" customHeight="1">
      <c r="D452" s="16"/>
      <c r="F452" s="182"/>
      <c r="J452" s="182"/>
      <c r="N452" s="182"/>
    </row>
    <row r="453" spans="4:14" ht="12.75" customHeight="1">
      <c r="D453" s="16"/>
      <c r="F453" s="182"/>
      <c r="J453" s="182"/>
      <c r="N453" s="182"/>
    </row>
    <row r="454" spans="4:14" ht="12.75" customHeight="1">
      <c r="D454" s="16"/>
      <c r="F454" s="182"/>
      <c r="J454" s="182"/>
      <c r="N454" s="182"/>
    </row>
    <row r="455" spans="4:14" ht="12.75" customHeight="1">
      <c r="D455" s="16"/>
      <c r="F455" s="182"/>
      <c r="J455" s="182"/>
      <c r="N455" s="182"/>
    </row>
    <row r="456" spans="4:14" ht="12.75" customHeight="1">
      <c r="D456" s="16"/>
      <c r="F456" s="182"/>
      <c r="J456" s="182"/>
      <c r="N456" s="182"/>
    </row>
    <row r="457" spans="4:14" ht="12.75" customHeight="1">
      <c r="D457" s="16"/>
      <c r="F457" s="182"/>
      <c r="J457" s="182"/>
      <c r="N457" s="182"/>
    </row>
    <row r="458" spans="4:14" ht="12.75" customHeight="1">
      <c r="D458" s="16"/>
      <c r="F458" s="182"/>
      <c r="J458" s="182"/>
      <c r="N458" s="182"/>
    </row>
    <row r="459" spans="4:14" ht="12.75" customHeight="1">
      <c r="D459" s="16"/>
      <c r="F459" s="182"/>
      <c r="J459" s="182"/>
      <c r="N459" s="182"/>
    </row>
    <row r="460" spans="4:14" ht="12.75" customHeight="1">
      <c r="D460" s="16"/>
      <c r="F460" s="182"/>
      <c r="J460" s="182"/>
      <c r="N460" s="182"/>
    </row>
    <row r="461" spans="4:14" ht="12.75" customHeight="1">
      <c r="D461" s="16"/>
      <c r="F461" s="182"/>
      <c r="J461" s="182"/>
      <c r="N461" s="182"/>
    </row>
    <row r="462" spans="4:14" ht="12.75" customHeight="1">
      <c r="D462" s="16"/>
      <c r="F462" s="182"/>
      <c r="J462" s="182"/>
      <c r="N462" s="182"/>
    </row>
    <row r="463" spans="4:14" ht="12.75" customHeight="1">
      <c r="D463" s="16"/>
      <c r="F463" s="182"/>
      <c r="J463" s="182"/>
      <c r="N463" s="182"/>
    </row>
    <row r="464" spans="4:14" ht="12.75" customHeight="1">
      <c r="D464" s="16"/>
      <c r="F464" s="182"/>
      <c r="J464" s="182"/>
      <c r="N464" s="182"/>
    </row>
    <row r="465" spans="4:14" ht="12.75" customHeight="1">
      <c r="D465" s="16"/>
      <c r="F465" s="182"/>
      <c r="J465" s="182"/>
      <c r="N465" s="182"/>
    </row>
    <row r="466" spans="4:14" ht="12.75" customHeight="1">
      <c r="D466" s="16"/>
      <c r="F466" s="182"/>
      <c r="J466" s="182"/>
      <c r="N466" s="182"/>
    </row>
    <row r="467" spans="4:14" ht="12.75" customHeight="1">
      <c r="D467" s="16"/>
      <c r="F467" s="182"/>
      <c r="J467" s="182"/>
      <c r="N467" s="182"/>
    </row>
    <row r="468" spans="4:14" ht="12.75" customHeight="1">
      <c r="D468" s="16"/>
      <c r="F468" s="182"/>
      <c r="J468" s="182"/>
      <c r="N468" s="182"/>
    </row>
    <row r="469" spans="4:14" ht="12.75" customHeight="1">
      <c r="D469" s="16"/>
      <c r="F469" s="182"/>
      <c r="J469" s="182"/>
      <c r="N469" s="182"/>
    </row>
    <row r="470" spans="4:14" ht="12.75" customHeight="1">
      <c r="D470" s="16"/>
      <c r="F470" s="182"/>
      <c r="J470" s="182"/>
      <c r="N470" s="182"/>
    </row>
    <row r="471" spans="4:14" ht="12.75" customHeight="1">
      <c r="D471" s="16"/>
      <c r="F471" s="182"/>
      <c r="J471" s="182"/>
      <c r="N471" s="182"/>
    </row>
    <row r="472" spans="4:14" ht="12.75" customHeight="1">
      <c r="D472" s="16"/>
      <c r="F472" s="182"/>
      <c r="J472" s="182"/>
      <c r="N472" s="182"/>
    </row>
    <row r="473" spans="4:14" ht="12.75" customHeight="1">
      <c r="D473" s="16"/>
      <c r="F473" s="182"/>
      <c r="J473" s="182"/>
      <c r="N473" s="182"/>
    </row>
    <row r="474" spans="4:14" ht="12.75" customHeight="1">
      <c r="D474" s="16"/>
      <c r="F474" s="182"/>
      <c r="J474" s="182"/>
      <c r="N474" s="182"/>
    </row>
    <row r="475" spans="4:14" ht="12.75" customHeight="1">
      <c r="D475" s="16"/>
      <c r="F475" s="182"/>
      <c r="J475" s="182"/>
      <c r="N475" s="182"/>
    </row>
    <row r="476" spans="4:14" ht="12.75" customHeight="1">
      <c r="D476" s="16"/>
      <c r="F476" s="182"/>
      <c r="J476" s="182"/>
      <c r="N476" s="182"/>
    </row>
    <row r="477" spans="4:14" ht="12.75" customHeight="1">
      <c r="D477" s="16"/>
      <c r="F477" s="182"/>
      <c r="J477" s="182"/>
      <c r="N477" s="182"/>
    </row>
    <row r="478" spans="4:14" ht="12.75" customHeight="1">
      <c r="D478" s="16"/>
      <c r="F478" s="182"/>
      <c r="J478" s="182"/>
      <c r="N478" s="182"/>
    </row>
    <row r="479" spans="4:14" ht="12.75" customHeight="1">
      <c r="D479" s="16"/>
      <c r="F479" s="182"/>
      <c r="J479" s="182"/>
      <c r="N479" s="182"/>
    </row>
    <row r="480" spans="4:14" ht="12.75" customHeight="1">
      <c r="D480" s="16"/>
      <c r="F480" s="182"/>
      <c r="J480" s="182"/>
      <c r="N480" s="182"/>
    </row>
    <row r="481" spans="4:14" ht="12.75" customHeight="1">
      <c r="D481" s="16"/>
      <c r="F481" s="182"/>
      <c r="J481" s="182"/>
      <c r="N481" s="182"/>
    </row>
    <row r="482" spans="4:14" ht="12.75" customHeight="1">
      <c r="D482" s="16"/>
      <c r="F482" s="182"/>
      <c r="J482" s="182"/>
      <c r="N482" s="182"/>
    </row>
    <row r="483" spans="4:14" ht="12.75" customHeight="1">
      <c r="D483" s="16"/>
      <c r="F483" s="182"/>
      <c r="J483" s="182"/>
      <c r="N483" s="182"/>
    </row>
    <row r="484" spans="4:14" ht="12.75" customHeight="1">
      <c r="D484" s="16"/>
      <c r="F484" s="182"/>
      <c r="J484" s="182"/>
      <c r="N484" s="182"/>
    </row>
    <row r="485" spans="4:14" ht="12.75" customHeight="1">
      <c r="D485" s="16"/>
      <c r="F485" s="182"/>
      <c r="J485" s="182"/>
      <c r="N485" s="182"/>
    </row>
    <row r="486" spans="4:14" ht="12.75" customHeight="1">
      <c r="D486" s="16"/>
      <c r="F486" s="182"/>
      <c r="J486" s="182"/>
      <c r="N486" s="182"/>
    </row>
    <row r="487" spans="4:14" ht="12.75" customHeight="1">
      <c r="D487" s="16"/>
      <c r="F487" s="182"/>
      <c r="J487" s="182"/>
      <c r="N487" s="182"/>
    </row>
    <row r="488" spans="4:14" ht="12.75" customHeight="1">
      <c r="D488" s="16"/>
      <c r="F488" s="182"/>
      <c r="J488" s="182"/>
      <c r="N488" s="182"/>
    </row>
    <row r="489" spans="4:14" ht="12.75" customHeight="1">
      <c r="D489" s="16"/>
      <c r="F489" s="182"/>
      <c r="J489" s="182"/>
      <c r="N489" s="182"/>
    </row>
    <row r="490" spans="4:14" ht="12.75" customHeight="1">
      <c r="D490" s="16"/>
      <c r="F490" s="182"/>
      <c r="J490" s="182"/>
      <c r="N490" s="182"/>
    </row>
    <row r="491" spans="4:14" ht="12.75" customHeight="1">
      <c r="D491" s="16"/>
      <c r="F491" s="182"/>
      <c r="J491" s="182"/>
      <c r="N491" s="182"/>
    </row>
    <row r="492" spans="4:14" ht="12.75" customHeight="1">
      <c r="D492" s="16"/>
      <c r="F492" s="182"/>
      <c r="J492" s="182"/>
      <c r="N492" s="182"/>
    </row>
    <row r="493" spans="4:14" ht="12.75" customHeight="1">
      <c r="D493" s="16"/>
      <c r="F493" s="182"/>
      <c r="J493" s="182"/>
      <c r="N493" s="182"/>
    </row>
    <row r="494" spans="4:14" ht="12.75" customHeight="1">
      <c r="D494" s="16"/>
      <c r="F494" s="182"/>
      <c r="J494" s="182"/>
      <c r="N494" s="182"/>
    </row>
    <row r="495" spans="4:14" ht="12.75" customHeight="1">
      <c r="D495" s="16"/>
      <c r="F495" s="182"/>
      <c r="J495" s="182"/>
      <c r="N495" s="182"/>
    </row>
    <row r="496" spans="4:14" ht="12.75" customHeight="1">
      <c r="D496" s="16"/>
      <c r="F496" s="182"/>
      <c r="J496" s="182"/>
      <c r="N496" s="182"/>
    </row>
    <row r="497" spans="4:14" ht="12.75" customHeight="1">
      <c r="D497" s="16"/>
      <c r="F497" s="182"/>
      <c r="J497" s="182"/>
      <c r="N497" s="182"/>
    </row>
    <row r="498" spans="4:14" ht="12.75" customHeight="1">
      <c r="D498" s="16"/>
      <c r="F498" s="182"/>
      <c r="J498" s="182"/>
      <c r="N498" s="182"/>
    </row>
    <row r="499" spans="4:14" ht="12.75" customHeight="1">
      <c r="D499" s="16"/>
      <c r="F499" s="182"/>
      <c r="J499" s="182"/>
      <c r="N499" s="182"/>
    </row>
    <row r="500" spans="4:14" ht="12.75" customHeight="1">
      <c r="D500" s="16"/>
      <c r="F500" s="182"/>
      <c r="J500" s="182"/>
      <c r="N500" s="182"/>
    </row>
    <row r="501" spans="4:14" ht="12.75" customHeight="1">
      <c r="D501" s="16"/>
      <c r="F501" s="182"/>
      <c r="J501" s="182"/>
      <c r="N501" s="182"/>
    </row>
    <row r="502" spans="4:14" ht="12.75" customHeight="1">
      <c r="D502" s="16"/>
      <c r="F502" s="182"/>
      <c r="J502" s="182"/>
      <c r="N502" s="182"/>
    </row>
    <row r="503" spans="4:14" ht="12.75" customHeight="1">
      <c r="D503" s="16"/>
      <c r="F503" s="182"/>
      <c r="J503" s="182"/>
      <c r="N503" s="182"/>
    </row>
    <row r="504" spans="4:14" ht="12.75" customHeight="1">
      <c r="D504" s="16"/>
      <c r="F504" s="182"/>
      <c r="J504" s="182"/>
      <c r="N504" s="182"/>
    </row>
    <row r="505" spans="4:14" ht="12.75" customHeight="1">
      <c r="D505" s="16"/>
      <c r="F505" s="182"/>
      <c r="J505" s="182"/>
      <c r="N505" s="182"/>
    </row>
    <row r="506" spans="4:14" ht="12.75" customHeight="1">
      <c r="D506" s="16"/>
      <c r="F506" s="182"/>
      <c r="J506" s="182"/>
      <c r="N506" s="182"/>
    </row>
    <row r="507" spans="4:14" ht="12.75" customHeight="1">
      <c r="D507" s="16"/>
      <c r="F507" s="182"/>
      <c r="J507" s="182"/>
      <c r="N507" s="182"/>
    </row>
    <row r="508" spans="4:14" ht="12.75" customHeight="1">
      <c r="D508" s="16"/>
      <c r="F508" s="182"/>
      <c r="J508" s="182"/>
      <c r="N508" s="182"/>
    </row>
    <row r="509" spans="4:14" ht="12.75" customHeight="1">
      <c r="D509" s="16"/>
      <c r="F509" s="182"/>
      <c r="J509" s="182"/>
      <c r="N509" s="182"/>
    </row>
    <row r="510" spans="4:14" ht="12.75" customHeight="1">
      <c r="D510" s="16"/>
      <c r="F510" s="182"/>
      <c r="J510" s="182"/>
      <c r="N510" s="182"/>
    </row>
    <row r="511" spans="4:14" ht="12.75" customHeight="1">
      <c r="D511" s="16"/>
      <c r="F511" s="182"/>
      <c r="J511" s="182"/>
      <c r="N511" s="182"/>
    </row>
    <row r="512" spans="4:14" ht="12.75" customHeight="1">
      <c r="D512" s="16"/>
      <c r="F512" s="182"/>
      <c r="J512" s="182"/>
      <c r="N512" s="182"/>
    </row>
    <row r="513" spans="4:14" ht="12.75" customHeight="1">
      <c r="D513" s="16"/>
      <c r="F513" s="182"/>
      <c r="J513" s="182"/>
      <c r="N513" s="182"/>
    </row>
    <row r="514" spans="4:14" ht="12.75" customHeight="1">
      <c r="D514" s="16"/>
      <c r="F514" s="182"/>
      <c r="J514" s="182"/>
      <c r="N514" s="182"/>
    </row>
    <row r="515" spans="4:14" ht="12.75" customHeight="1">
      <c r="D515" s="16"/>
      <c r="F515" s="182"/>
      <c r="J515" s="182"/>
      <c r="N515" s="182"/>
    </row>
    <row r="516" spans="4:14" ht="12.75" customHeight="1">
      <c r="D516" s="16"/>
      <c r="F516" s="182"/>
      <c r="J516" s="182"/>
      <c r="N516" s="182"/>
    </row>
    <row r="517" spans="4:14" ht="12.75" customHeight="1">
      <c r="D517" s="16"/>
      <c r="F517" s="182"/>
      <c r="J517" s="182"/>
      <c r="N517" s="182"/>
    </row>
    <row r="518" spans="4:14" ht="12.75" customHeight="1">
      <c r="D518" s="16"/>
      <c r="F518" s="182"/>
      <c r="J518" s="182"/>
      <c r="N518" s="182"/>
    </row>
    <row r="519" spans="4:14" ht="12.75" customHeight="1">
      <c r="D519" s="16"/>
      <c r="F519" s="182"/>
      <c r="J519" s="182"/>
      <c r="N519" s="182"/>
    </row>
    <row r="520" spans="4:14" ht="12.75" customHeight="1">
      <c r="D520" s="16"/>
      <c r="F520" s="182"/>
      <c r="J520" s="182"/>
      <c r="N520" s="182"/>
    </row>
    <row r="521" spans="4:14" ht="12.75" customHeight="1">
      <c r="D521" s="16"/>
      <c r="F521" s="182"/>
      <c r="J521" s="182"/>
      <c r="N521" s="182"/>
    </row>
    <row r="522" spans="4:14" ht="12.75" customHeight="1">
      <c r="D522" s="16"/>
      <c r="F522" s="182"/>
      <c r="J522" s="182"/>
      <c r="N522" s="182"/>
    </row>
    <row r="523" spans="4:14" ht="12.75" customHeight="1">
      <c r="D523" s="16"/>
      <c r="F523" s="182"/>
      <c r="J523" s="182"/>
      <c r="N523" s="182"/>
    </row>
    <row r="524" spans="4:14" ht="12.75" customHeight="1">
      <c r="D524" s="16"/>
      <c r="F524" s="182"/>
      <c r="J524" s="182"/>
      <c r="N524" s="182"/>
    </row>
    <row r="525" spans="4:14" ht="12.75" customHeight="1">
      <c r="D525" s="16"/>
      <c r="F525" s="182"/>
      <c r="J525" s="182"/>
      <c r="N525" s="182"/>
    </row>
    <row r="526" spans="4:14" ht="12.75" customHeight="1">
      <c r="D526" s="16"/>
      <c r="F526" s="182"/>
      <c r="J526" s="182"/>
      <c r="N526" s="182"/>
    </row>
    <row r="527" spans="4:14" ht="12.75" customHeight="1">
      <c r="D527" s="16"/>
      <c r="F527" s="182"/>
      <c r="J527" s="182"/>
      <c r="N527" s="182"/>
    </row>
    <row r="528" spans="4:14" ht="12.75" customHeight="1">
      <c r="D528" s="16"/>
      <c r="F528" s="182"/>
      <c r="J528" s="182"/>
      <c r="N528" s="182"/>
    </row>
    <row r="529" spans="4:14" ht="12.75" customHeight="1">
      <c r="D529" s="16"/>
      <c r="F529" s="182"/>
      <c r="J529" s="182"/>
      <c r="N529" s="182"/>
    </row>
    <row r="530" spans="4:14" ht="12.75" customHeight="1">
      <c r="D530" s="16"/>
      <c r="F530" s="182"/>
      <c r="J530" s="182"/>
      <c r="N530" s="182"/>
    </row>
    <row r="531" spans="4:14" ht="12.75" customHeight="1">
      <c r="D531" s="16"/>
      <c r="F531" s="182"/>
      <c r="J531" s="182"/>
      <c r="N531" s="182"/>
    </row>
    <row r="532" spans="4:14" ht="12.75" customHeight="1">
      <c r="D532" s="16"/>
      <c r="F532" s="182"/>
      <c r="J532" s="182"/>
      <c r="N532" s="182"/>
    </row>
    <row r="533" spans="4:14" ht="12.75" customHeight="1">
      <c r="D533" s="16"/>
      <c r="F533" s="182"/>
      <c r="J533" s="182"/>
      <c r="N533" s="182"/>
    </row>
    <row r="534" spans="4:14" ht="12.75" customHeight="1">
      <c r="D534" s="16"/>
      <c r="F534" s="182"/>
      <c r="J534" s="182"/>
      <c r="N534" s="182"/>
    </row>
    <row r="535" spans="4:14" ht="12.75" customHeight="1">
      <c r="D535" s="16"/>
      <c r="F535" s="182"/>
      <c r="J535" s="182"/>
      <c r="N535" s="182"/>
    </row>
    <row r="536" spans="4:14" ht="12.75" customHeight="1">
      <c r="D536" s="16"/>
      <c r="F536" s="182"/>
      <c r="J536" s="182"/>
      <c r="N536" s="182"/>
    </row>
    <row r="537" spans="4:14" ht="12.75" customHeight="1">
      <c r="D537" s="16"/>
      <c r="F537" s="182"/>
      <c r="J537" s="182"/>
      <c r="N537" s="182"/>
    </row>
    <row r="538" spans="4:14" ht="12.75" customHeight="1">
      <c r="D538" s="16"/>
      <c r="F538" s="182"/>
      <c r="J538" s="182"/>
      <c r="N538" s="182"/>
    </row>
    <row r="539" spans="4:14" ht="12.75" customHeight="1">
      <c r="D539" s="16"/>
      <c r="F539" s="182"/>
      <c r="J539" s="182"/>
      <c r="N539" s="182"/>
    </row>
    <row r="540" spans="4:14" ht="12.75" customHeight="1">
      <c r="D540" s="16"/>
      <c r="F540" s="182"/>
      <c r="J540" s="182"/>
      <c r="N540" s="182"/>
    </row>
    <row r="541" spans="4:14" ht="12.75" customHeight="1">
      <c r="D541" s="16"/>
      <c r="F541" s="182"/>
      <c r="J541" s="182"/>
      <c r="N541" s="182"/>
    </row>
    <row r="542" spans="4:14" ht="12.75" customHeight="1">
      <c r="D542" s="16"/>
      <c r="F542" s="182"/>
      <c r="J542" s="182"/>
      <c r="N542" s="182"/>
    </row>
    <row r="543" spans="4:14" ht="12.75" customHeight="1">
      <c r="D543" s="16"/>
      <c r="F543" s="182"/>
      <c r="J543" s="182"/>
      <c r="N543" s="182"/>
    </row>
    <row r="544" spans="4:14" ht="12.75" customHeight="1">
      <c r="D544" s="16"/>
      <c r="F544" s="182"/>
      <c r="J544" s="182"/>
      <c r="N544" s="182"/>
    </row>
    <row r="545" spans="4:14" ht="12.75" customHeight="1">
      <c r="D545" s="16"/>
      <c r="F545" s="182"/>
      <c r="J545" s="182"/>
      <c r="N545" s="182"/>
    </row>
    <row r="546" spans="4:14" ht="12.75" customHeight="1">
      <c r="D546" s="16"/>
      <c r="F546" s="182"/>
      <c r="J546" s="182"/>
      <c r="N546" s="182"/>
    </row>
    <row r="547" spans="4:14" ht="12.75" customHeight="1">
      <c r="D547" s="16"/>
      <c r="F547" s="182"/>
      <c r="J547" s="182"/>
      <c r="N547" s="182"/>
    </row>
    <row r="548" spans="4:14" ht="12.75" customHeight="1">
      <c r="D548" s="16"/>
      <c r="F548" s="182"/>
      <c r="J548" s="182"/>
      <c r="N548" s="182"/>
    </row>
    <row r="549" spans="4:14" ht="12.75" customHeight="1">
      <c r="D549" s="16"/>
      <c r="F549" s="182"/>
      <c r="J549" s="182"/>
      <c r="N549" s="182"/>
    </row>
    <row r="550" spans="4:14" ht="12.75" customHeight="1">
      <c r="D550" s="16"/>
      <c r="F550" s="182"/>
      <c r="J550" s="182"/>
      <c r="N550" s="182"/>
    </row>
    <row r="551" spans="4:14" ht="12.75" customHeight="1">
      <c r="D551" s="16"/>
      <c r="F551" s="182"/>
      <c r="J551" s="182"/>
      <c r="N551" s="182"/>
    </row>
    <row r="552" spans="4:14" ht="12.75" customHeight="1">
      <c r="D552" s="16"/>
      <c r="F552" s="182"/>
      <c r="J552" s="182"/>
      <c r="N552" s="182"/>
    </row>
    <row r="553" spans="4:14" ht="12.75" customHeight="1">
      <c r="D553" s="16"/>
      <c r="F553" s="182"/>
      <c r="J553" s="182"/>
      <c r="N553" s="182"/>
    </row>
    <row r="554" spans="4:14" ht="12.75" customHeight="1">
      <c r="D554" s="16"/>
      <c r="F554" s="182"/>
      <c r="J554" s="182"/>
      <c r="N554" s="182"/>
    </row>
    <row r="555" spans="4:14" ht="12.75" customHeight="1">
      <c r="D555" s="16"/>
      <c r="F555" s="182"/>
      <c r="J555" s="182"/>
      <c r="N555" s="182"/>
    </row>
    <row r="556" spans="4:14" ht="12.75" customHeight="1">
      <c r="D556" s="16"/>
      <c r="F556" s="182"/>
      <c r="J556" s="182"/>
      <c r="N556" s="182"/>
    </row>
    <row r="557" spans="4:14" ht="12.75" customHeight="1">
      <c r="D557" s="16"/>
      <c r="F557" s="182"/>
      <c r="J557" s="182"/>
      <c r="N557" s="182"/>
    </row>
    <row r="558" spans="4:14" ht="12.75" customHeight="1">
      <c r="D558" s="16"/>
      <c r="F558" s="182"/>
      <c r="J558" s="182"/>
      <c r="N558" s="182"/>
    </row>
    <row r="559" spans="4:14" ht="12.75" customHeight="1">
      <c r="D559" s="16"/>
      <c r="F559" s="182"/>
      <c r="J559" s="182"/>
      <c r="N559" s="182"/>
    </row>
    <row r="560" spans="4:14" ht="12.75" customHeight="1">
      <c r="D560" s="16"/>
      <c r="F560" s="182"/>
      <c r="J560" s="182"/>
      <c r="N560" s="182"/>
    </row>
    <row r="561" spans="4:14" ht="12.75" customHeight="1">
      <c r="D561" s="16"/>
      <c r="F561" s="182"/>
      <c r="J561" s="182"/>
      <c r="N561" s="182"/>
    </row>
    <row r="562" spans="4:14" ht="12.75" customHeight="1">
      <c r="D562" s="16"/>
      <c r="F562" s="182"/>
      <c r="J562" s="182"/>
      <c r="N562" s="182"/>
    </row>
    <row r="563" spans="4:14" ht="12.75" customHeight="1">
      <c r="D563" s="16"/>
      <c r="F563" s="182"/>
      <c r="J563" s="182"/>
      <c r="N563" s="182"/>
    </row>
    <row r="564" spans="4:14" ht="12.75" customHeight="1">
      <c r="D564" s="16"/>
      <c r="F564" s="182"/>
      <c r="J564" s="182"/>
      <c r="N564" s="182"/>
    </row>
    <row r="565" spans="4:14" ht="12.75" customHeight="1">
      <c r="D565" s="16"/>
      <c r="F565" s="182"/>
      <c r="J565" s="182"/>
      <c r="N565" s="182"/>
    </row>
    <row r="566" spans="4:14" ht="12.75" customHeight="1">
      <c r="D566" s="16"/>
      <c r="F566" s="182"/>
      <c r="J566" s="182"/>
      <c r="N566" s="182"/>
    </row>
    <row r="567" spans="4:14" ht="12.75" customHeight="1">
      <c r="D567" s="16"/>
      <c r="F567" s="182"/>
      <c r="J567" s="182"/>
      <c r="N567" s="182"/>
    </row>
    <row r="568" spans="4:14" ht="12.75" customHeight="1">
      <c r="D568" s="16"/>
      <c r="F568" s="182"/>
      <c r="J568" s="182"/>
      <c r="N568" s="182"/>
    </row>
    <row r="569" spans="4:14" ht="12.75" customHeight="1">
      <c r="D569" s="16"/>
      <c r="F569" s="182"/>
      <c r="J569" s="182"/>
      <c r="N569" s="182"/>
    </row>
    <row r="570" spans="4:14" ht="12.75" customHeight="1">
      <c r="D570" s="16"/>
      <c r="F570" s="182"/>
      <c r="J570" s="182"/>
      <c r="N570" s="182"/>
    </row>
    <row r="571" spans="4:14" ht="12.75" customHeight="1">
      <c r="D571" s="16"/>
      <c r="F571" s="182"/>
      <c r="J571" s="182"/>
      <c r="N571" s="182"/>
    </row>
    <row r="572" spans="4:14" ht="12.75" customHeight="1">
      <c r="D572" s="16"/>
      <c r="F572" s="182"/>
      <c r="J572" s="182"/>
      <c r="N572" s="182"/>
    </row>
    <row r="573" spans="4:14" ht="12.75" customHeight="1">
      <c r="D573" s="16"/>
      <c r="F573" s="182"/>
      <c r="J573" s="182"/>
      <c r="N573" s="182"/>
    </row>
    <row r="574" spans="4:14" ht="12.75" customHeight="1">
      <c r="D574" s="16"/>
      <c r="F574" s="182"/>
      <c r="J574" s="182"/>
      <c r="N574" s="182"/>
    </row>
    <row r="575" spans="4:14" ht="12.75" customHeight="1">
      <c r="D575" s="16"/>
      <c r="F575" s="182"/>
      <c r="J575" s="182"/>
      <c r="N575" s="182"/>
    </row>
    <row r="576" spans="4:14" ht="12.75" customHeight="1">
      <c r="D576" s="16"/>
      <c r="F576" s="182"/>
      <c r="J576" s="182"/>
      <c r="N576" s="182"/>
    </row>
    <row r="577" spans="4:14" ht="12.75" customHeight="1">
      <c r="D577" s="16"/>
      <c r="F577" s="182"/>
      <c r="J577" s="182"/>
      <c r="N577" s="182"/>
    </row>
    <row r="578" spans="4:14" ht="12.75" customHeight="1">
      <c r="D578" s="16"/>
      <c r="F578" s="182"/>
      <c r="J578" s="182"/>
      <c r="N578" s="182"/>
    </row>
    <row r="579" spans="4:14" ht="12.75" customHeight="1">
      <c r="D579" s="16"/>
      <c r="F579" s="182"/>
      <c r="J579" s="182"/>
      <c r="N579" s="182"/>
    </row>
    <row r="580" spans="4:14" ht="12.75" customHeight="1">
      <c r="D580" s="16"/>
      <c r="F580" s="182"/>
      <c r="J580" s="182"/>
      <c r="N580" s="182"/>
    </row>
    <row r="581" spans="4:14" ht="12.75" customHeight="1">
      <c r="D581" s="16"/>
      <c r="F581" s="182"/>
      <c r="J581" s="182"/>
      <c r="N581" s="182"/>
    </row>
    <row r="582" spans="4:14" ht="12.75" customHeight="1">
      <c r="D582" s="16"/>
      <c r="F582" s="182"/>
      <c r="J582" s="182"/>
      <c r="N582" s="182"/>
    </row>
    <row r="583" spans="4:14" ht="12.75" customHeight="1">
      <c r="D583" s="16"/>
      <c r="F583" s="182"/>
      <c r="J583" s="182"/>
      <c r="N583" s="182"/>
    </row>
    <row r="584" spans="4:14" ht="12.75" customHeight="1">
      <c r="D584" s="16"/>
      <c r="F584" s="182"/>
      <c r="J584" s="182"/>
      <c r="N584" s="182"/>
    </row>
    <row r="585" spans="4:14" ht="12.75" customHeight="1">
      <c r="D585" s="16"/>
      <c r="F585" s="182"/>
      <c r="J585" s="182"/>
      <c r="N585" s="182"/>
    </row>
    <row r="586" spans="4:14" ht="12.75" customHeight="1">
      <c r="D586" s="16"/>
      <c r="F586" s="182"/>
      <c r="J586" s="182"/>
      <c r="N586" s="182"/>
    </row>
    <row r="587" spans="4:14" ht="12.75" customHeight="1">
      <c r="D587" s="16"/>
      <c r="F587" s="182"/>
      <c r="J587" s="182"/>
      <c r="N587" s="182"/>
    </row>
    <row r="588" spans="4:14" ht="12.75" customHeight="1">
      <c r="D588" s="16"/>
      <c r="F588" s="182"/>
      <c r="J588" s="182"/>
      <c r="N588" s="182"/>
    </row>
    <row r="589" spans="4:14" ht="12.75" customHeight="1">
      <c r="D589" s="16"/>
      <c r="F589" s="182"/>
      <c r="J589" s="182"/>
      <c r="N589" s="182"/>
    </row>
    <row r="590" spans="4:14" ht="12.75" customHeight="1">
      <c r="D590" s="16"/>
      <c r="F590" s="182"/>
      <c r="J590" s="182"/>
      <c r="N590" s="182"/>
    </row>
    <row r="591" spans="4:14" ht="12.75" customHeight="1">
      <c r="D591" s="16"/>
      <c r="F591" s="182"/>
      <c r="J591" s="182"/>
      <c r="N591" s="182"/>
    </row>
    <row r="592" spans="4:14" ht="12.75" customHeight="1">
      <c r="D592" s="16"/>
      <c r="F592" s="182"/>
      <c r="J592" s="182"/>
      <c r="N592" s="182"/>
    </row>
    <row r="593" spans="4:14" ht="12.75" customHeight="1">
      <c r="D593" s="16"/>
      <c r="F593" s="182"/>
      <c r="J593" s="182"/>
      <c r="N593" s="182"/>
    </row>
    <row r="594" spans="4:14" ht="12.75" customHeight="1">
      <c r="D594" s="16"/>
      <c r="F594" s="182"/>
      <c r="J594" s="182"/>
      <c r="N594" s="182"/>
    </row>
    <row r="595" spans="4:14" ht="12.75" customHeight="1">
      <c r="D595" s="16"/>
      <c r="F595" s="182"/>
      <c r="J595" s="182"/>
      <c r="N595" s="182"/>
    </row>
    <row r="596" spans="4:14" ht="12.75" customHeight="1">
      <c r="D596" s="16"/>
      <c r="F596" s="182"/>
      <c r="J596" s="182"/>
      <c r="N596" s="182"/>
    </row>
    <row r="597" spans="4:14" ht="12.75" customHeight="1">
      <c r="D597" s="16"/>
      <c r="F597" s="182"/>
      <c r="J597" s="182"/>
      <c r="N597" s="182"/>
    </row>
    <row r="598" spans="4:14" ht="12.75" customHeight="1">
      <c r="D598" s="16"/>
      <c r="F598" s="182"/>
      <c r="J598" s="182"/>
      <c r="N598" s="182"/>
    </row>
    <row r="599" spans="4:14" ht="12.75" customHeight="1">
      <c r="D599" s="16"/>
      <c r="F599" s="182"/>
      <c r="J599" s="182"/>
      <c r="N599" s="182"/>
    </row>
    <row r="600" spans="4:14" ht="12.75" customHeight="1">
      <c r="D600" s="16"/>
      <c r="F600" s="182"/>
      <c r="J600" s="182"/>
      <c r="N600" s="182"/>
    </row>
    <row r="601" spans="4:14" ht="12.75" customHeight="1">
      <c r="D601" s="16"/>
      <c r="F601" s="182"/>
      <c r="J601" s="182"/>
      <c r="N601" s="182"/>
    </row>
    <row r="602" spans="4:14" ht="12.75" customHeight="1">
      <c r="D602" s="16"/>
      <c r="F602" s="182"/>
      <c r="J602" s="182"/>
      <c r="N602" s="182"/>
    </row>
    <row r="603" spans="4:14" ht="12.75" customHeight="1">
      <c r="D603" s="16"/>
      <c r="F603" s="182"/>
      <c r="J603" s="182"/>
      <c r="N603" s="182"/>
    </row>
    <row r="604" spans="4:14" ht="12.75" customHeight="1">
      <c r="D604" s="16"/>
      <c r="F604" s="182"/>
      <c r="J604" s="182"/>
      <c r="N604" s="182"/>
    </row>
    <row r="605" spans="4:14" ht="12.75" customHeight="1">
      <c r="D605" s="16"/>
      <c r="F605" s="182"/>
      <c r="J605" s="182"/>
      <c r="N605" s="182"/>
    </row>
    <row r="606" spans="4:14" ht="12.75" customHeight="1">
      <c r="D606" s="16"/>
      <c r="F606" s="182"/>
      <c r="J606" s="182"/>
      <c r="N606" s="182"/>
    </row>
    <row r="607" spans="4:14" ht="12.75" customHeight="1">
      <c r="D607" s="16"/>
      <c r="F607" s="182"/>
      <c r="J607" s="182"/>
      <c r="N607" s="182"/>
    </row>
    <row r="608" spans="4:14" ht="12.75" customHeight="1">
      <c r="D608" s="16"/>
      <c r="F608" s="182"/>
      <c r="J608" s="182"/>
      <c r="N608" s="182"/>
    </row>
    <row r="609" spans="4:14" ht="12.75" customHeight="1">
      <c r="D609" s="16"/>
      <c r="F609" s="182"/>
      <c r="J609" s="182"/>
      <c r="N609" s="182"/>
    </row>
    <row r="610" spans="4:14" ht="12.75" customHeight="1">
      <c r="D610" s="16"/>
      <c r="F610" s="182"/>
      <c r="J610" s="182"/>
      <c r="N610" s="182"/>
    </row>
    <row r="611" spans="4:14" ht="12.75" customHeight="1">
      <c r="D611" s="16"/>
      <c r="F611" s="182"/>
      <c r="J611" s="182"/>
      <c r="N611" s="182"/>
    </row>
    <row r="612" spans="4:14" ht="12.75" customHeight="1">
      <c r="D612" s="16"/>
      <c r="F612" s="182"/>
      <c r="J612" s="182"/>
      <c r="N612" s="182"/>
    </row>
    <row r="613" spans="4:14" ht="12.75" customHeight="1">
      <c r="D613" s="16"/>
      <c r="F613" s="182"/>
      <c r="J613" s="182"/>
      <c r="N613" s="182"/>
    </row>
    <row r="614" spans="4:14" ht="12.75" customHeight="1">
      <c r="D614" s="16"/>
      <c r="F614" s="182"/>
      <c r="J614" s="182"/>
      <c r="N614" s="182"/>
    </row>
    <row r="615" spans="4:14" ht="12.75" customHeight="1">
      <c r="D615" s="16"/>
      <c r="F615" s="182"/>
      <c r="J615" s="182"/>
      <c r="N615" s="182"/>
    </row>
    <row r="616" spans="4:14" ht="12.75" customHeight="1">
      <c r="D616" s="16"/>
      <c r="F616" s="182"/>
      <c r="J616" s="182"/>
      <c r="N616" s="182"/>
    </row>
    <row r="617" spans="4:14" ht="12.75" customHeight="1">
      <c r="D617" s="16"/>
      <c r="F617" s="182"/>
      <c r="J617" s="182"/>
      <c r="N617" s="182"/>
    </row>
    <row r="618" spans="4:14" ht="12.75" customHeight="1">
      <c r="D618" s="16"/>
      <c r="F618" s="182"/>
      <c r="J618" s="182"/>
      <c r="N618" s="182"/>
    </row>
    <row r="619" spans="4:14" ht="12.75" customHeight="1">
      <c r="D619" s="16"/>
      <c r="F619" s="182"/>
      <c r="J619" s="182"/>
      <c r="N619" s="182"/>
    </row>
    <row r="620" spans="4:14" ht="12.75" customHeight="1">
      <c r="D620" s="16"/>
      <c r="F620" s="182"/>
      <c r="J620" s="182"/>
      <c r="N620" s="182"/>
    </row>
    <row r="621" spans="4:14" ht="12.75" customHeight="1">
      <c r="D621" s="16"/>
      <c r="F621" s="182"/>
      <c r="J621" s="182"/>
      <c r="N621" s="182"/>
    </row>
    <row r="622" spans="4:14" ht="12.75" customHeight="1">
      <c r="D622" s="16"/>
      <c r="F622" s="182"/>
      <c r="J622" s="182"/>
      <c r="N622" s="182"/>
    </row>
    <row r="623" spans="4:14" ht="12.75" customHeight="1">
      <c r="D623" s="16"/>
      <c r="F623" s="182"/>
      <c r="J623" s="182"/>
      <c r="N623" s="182"/>
    </row>
    <row r="624" spans="4:14" ht="12.75" customHeight="1">
      <c r="D624" s="16"/>
      <c r="F624" s="182"/>
      <c r="J624" s="182"/>
      <c r="N624" s="182"/>
    </row>
    <row r="625" spans="4:14" ht="12.75" customHeight="1">
      <c r="D625" s="16"/>
      <c r="F625" s="182"/>
      <c r="J625" s="182"/>
      <c r="N625" s="182"/>
    </row>
    <row r="626" spans="4:14" ht="12.75" customHeight="1">
      <c r="D626" s="16"/>
      <c r="F626" s="182"/>
      <c r="J626" s="182"/>
      <c r="N626" s="182"/>
    </row>
    <row r="627" spans="4:14" ht="12.75" customHeight="1">
      <c r="D627" s="16"/>
      <c r="F627" s="182"/>
      <c r="J627" s="182"/>
      <c r="N627" s="182"/>
    </row>
    <row r="628" spans="4:14" ht="12.75" customHeight="1">
      <c r="D628" s="16"/>
      <c r="F628" s="182"/>
      <c r="J628" s="182"/>
      <c r="N628" s="182"/>
    </row>
    <row r="629" spans="4:14" ht="12.75" customHeight="1">
      <c r="D629" s="16"/>
      <c r="F629" s="182"/>
      <c r="J629" s="182"/>
      <c r="N629" s="182"/>
    </row>
    <row r="630" spans="4:14" ht="12.75" customHeight="1">
      <c r="D630" s="16"/>
      <c r="F630" s="182"/>
      <c r="J630" s="182"/>
      <c r="N630" s="182"/>
    </row>
    <row r="631" spans="4:14" ht="12.75" customHeight="1">
      <c r="D631" s="16"/>
      <c r="F631" s="182"/>
      <c r="J631" s="182"/>
      <c r="N631" s="182"/>
    </row>
    <row r="632" spans="4:14" ht="12.75" customHeight="1">
      <c r="D632" s="16"/>
      <c r="F632" s="182"/>
      <c r="J632" s="182"/>
      <c r="N632" s="182"/>
    </row>
    <row r="633" spans="4:14" ht="12.75" customHeight="1">
      <c r="D633" s="16"/>
      <c r="F633" s="182"/>
      <c r="J633" s="182"/>
      <c r="N633" s="182"/>
    </row>
    <row r="634" spans="4:14" ht="12.75" customHeight="1">
      <c r="D634" s="16"/>
      <c r="F634" s="182"/>
      <c r="J634" s="182"/>
      <c r="N634" s="182"/>
    </row>
    <row r="635" spans="4:14" ht="12.75" customHeight="1">
      <c r="D635" s="16"/>
      <c r="F635" s="182"/>
      <c r="J635" s="182"/>
      <c r="N635" s="182"/>
    </row>
    <row r="636" spans="4:14" ht="12.75" customHeight="1">
      <c r="D636" s="16"/>
      <c r="F636" s="182"/>
      <c r="J636" s="182"/>
      <c r="N636" s="182"/>
    </row>
    <row r="637" spans="4:14" ht="12.75" customHeight="1">
      <c r="D637" s="16"/>
      <c r="F637" s="182"/>
      <c r="J637" s="182"/>
      <c r="N637" s="182"/>
    </row>
    <row r="638" spans="4:14" ht="12.75" customHeight="1">
      <c r="D638" s="16"/>
      <c r="F638" s="182"/>
      <c r="J638" s="182"/>
      <c r="N638" s="182"/>
    </row>
    <row r="639" spans="4:14" ht="12.75" customHeight="1">
      <c r="D639" s="16"/>
      <c r="F639" s="182"/>
      <c r="J639" s="182"/>
      <c r="N639" s="182"/>
    </row>
    <row r="640" spans="4:14" ht="12.75" customHeight="1">
      <c r="D640" s="16"/>
      <c r="F640" s="182"/>
      <c r="J640" s="182"/>
      <c r="N640" s="182"/>
    </row>
    <row r="641" spans="4:14" ht="12.75" customHeight="1">
      <c r="D641" s="16"/>
      <c r="F641" s="182"/>
      <c r="J641" s="182"/>
      <c r="N641" s="182"/>
    </row>
    <row r="642" spans="4:14" ht="12.75" customHeight="1">
      <c r="D642" s="16"/>
      <c r="F642" s="182"/>
      <c r="J642" s="182"/>
      <c r="N642" s="182"/>
    </row>
    <row r="643" spans="4:14" ht="12.75" customHeight="1">
      <c r="D643" s="16"/>
      <c r="F643" s="182"/>
      <c r="J643" s="182"/>
      <c r="N643" s="182"/>
    </row>
    <row r="644" spans="4:14" ht="12.75" customHeight="1">
      <c r="D644" s="16"/>
      <c r="F644" s="182"/>
      <c r="J644" s="182"/>
      <c r="N644" s="182"/>
    </row>
    <row r="645" spans="4:14" ht="12.75" customHeight="1">
      <c r="D645" s="16"/>
      <c r="F645" s="182"/>
      <c r="J645" s="182"/>
      <c r="N645" s="182"/>
    </row>
    <row r="646" spans="4:14" ht="12.75" customHeight="1">
      <c r="D646" s="16"/>
      <c r="F646" s="182"/>
      <c r="J646" s="182"/>
      <c r="N646" s="182"/>
    </row>
    <row r="647" spans="4:14" ht="12.75" customHeight="1">
      <c r="D647" s="16"/>
      <c r="F647" s="182"/>
      <c r="J647" s="182"/>
      <c r="N647" s="182"/>
    </row>
    <row r="648" spans="4:14" ht="12.75" customHeight="1">
      <c r="D648" s="16"/>
      <c r="F648" s="182"/>
      <c r="J648" s="182"/>
      <c r="N648" s="182"/>
    </row>
    <row r="649" spans="4:14" ht="12.75" customHeight="1">
      <c r="D649" s="16"/>
      <c r="F649" s="182"/>
      <c r="J649" s="182"/>
      <c r="N649" s="182"/>
    </row>
    <row r="650" spans="4:14" ht="12.75" customHeight="1">
      <c r="D650" s="16"/>
      <c r="F650" s="182"/>
      <c r="J650" s="182"/>
      <c r="N650" s="182"/>
    </row>
    <row r="651" spans="4:14" ht="12.75" customHeight="1">
      <c r="D651" s="16"/>
      <c r="F651" s="182"/>
      <c r="J651" s="182"/>
      <c r="N651" s="182"/>
    </row>
    <row r="652" spans="4:14" ht="12.75" customHeight="1">
      <c r="D652" s="16"/>
      <c r="F652" s="182"/>
      <c r="J652" s="182"/>
      <c r="N652" s="182"/>
    </row>
    <row r="653" spans="4:14" ht="12.75" customHeight="1">
      <c r="D653" s="16"/>
      <c r="F653" s="182"/>
      <c r="J653" s="182"/>
      <c r="N653" s="182"/>
    </row>
    <row r="654" spans="4:14" ht="12.75" customHeight="1">
      <c r="D654" s="16"/>
      <c r="F654" s="182"/>
      <c r="J654" s="182"/>
      <c r="N654" s="182"/>
    </row>
    <row r="655" spans="4:14" ht="12.75" customHeight="1">
      <c r="D655" s="16"/>
      <c r="F655" s="182"/>
      <c r="J655" s="182"/>
      <c r="N655" s="182"/>
    </row>
    <row r="656" spans="4:14" ht="12.75" customHeight="1">
      <c r="D656" s="16"/>
      <c r="F656" s="182"/>
      <c r="J656" s="182"/>
      <c r="N656" s="182"/>
    </row>
    <row r="657" spans="4:14" ht="12.75" customHeight="1">
      <c r="D657" s="16"/>
      <c r="F657" s="182"/>
      <c r="J657" s="182"/>
      <c r="N657" s="182"/>
    </row>
    <row r="658" spans="4:14" ht="12.75" customHeight="1">
      <c r="D658" s="16"/>
      <c r="F658" s="182"/>
      <c r="J658" s="182"/>
      <c r="N658" s="182"/>
    </row>
    <row r="659" spans="4:14" ht="12.75" customHeight="1">
      <c r="D659" s="16"/>
      <c r="F659" s="182"/>
      <c r="J659" s="182"/>
      <c r="N659" s="182"/>
    </row>
    <row r="660" spans="4:14" ht="12.75" customHeight="1">
      <c r="D660" s="16"/>
      <c r="F660" s="182"/>
      <c r="J660" s="182"/>
      <c r="N660" s="182"/>
    </row>
    <row r="661" spans="4:14" ht="12.75" customHeight="1">
      <c r="D661" s="16"/>
      <c r="F661" s="182"/>
      <c r="J661" s="182"/>
      <c r="N661" s="182"/>
    </row>
    <row r="662" spans="4:14" ht="12.75" customHeight="1">
      <c r="D662" s="16"/>
      <c r="F662" s="182"/>
      <c r="J662" s="182"/>
      <c r="N662" s="182"/>
    </row>
    <row r="663" spans="4:14" ht="12.75" customHeight="1">
      <c r="D663" s="16"/>
      <c r="F663" s="182"/>
      <c r="J663" s="182"/>
      <c r="N663" s="182"/>
    </row>
    <row r="664" spans="4:14" ht="12.75" customHeight="1">
      <c r="D664" s="16"/>
      <c r="F664" s="182"/>
      <c r="J664" s="182"/>
      <c r="N664" s="182"/>
    </row>
    <row r="665" spans="4:14" ht="12.75" customHeight="1">
      <c r="D665" s="16"/>
      <c r="F665" s="182"/>
      <c r="J665" s="182"/>
      <c r="N665" s="182"/>
    </row>
    <row r="666" spans="4:14" ht="12.75" customHeight="1">
      <c r="D666" s="16"/>
      <c r="F666" s="182"/>
      <c r="J666" s="182"/>
      <c r="N666" s="182"/>
    </row>
    <row r="667" spans="4:14" ht="12.75" customHeight="1">
      <c r="D667" s="16"/>
      <c r="F667" s="182"/>
      <c r="J667" s="182"/>
      <c r="N667" s="182"/>
    </row>
    <row r="668" spans="4:14" ht="12.75" customHeight="1">
      <c r="D668" s="16"/>
      <c r="F668" s="182"/>
      <c r="J668" s="182"/>
      <c r="N668" s="182"/>
    </row>
    <row r="669" spans="4:14" ht="12.75" customHeight="1">
      <c r="D669" s="16"/>
      <c r="F669" s="182"/>
      <c r="J669" s="182"/>
      <c r="N669" s="182"/>
    </row>
    <row r="670" spans="4:14" ht="12.75" customHeight="1">
      <c r="D670" s="16"/>
      <c r="F670" s="182"/>
      <c r="J670" s="182"/>
      <c r="N670" s="182"/>
    </row>
    <row r="671" spans="4:14" ht="12.75" customHeight="1">
      <c r="D671" s="16"/>
      <c r="F671" s="182"/>
      <c r="J671" s="182"/>
      <c r="N671" s="182"/>
    </row>
    <row r="672" spans="4:14" ht="12.75" customHeight="1">
      <c r="D672" s="16"/>
      <c r="F672" s="182"/>
      <c r="J672" s="182"/>
      <c r="N672" s="182"/>
    </row>
    <row r="673" spans="4:14" ht="12.75" customHeight="1">
      <c r="D673" s="16"/>
      <c r="F673" s="182"/>
      <c r="J673" s="182"/>
      <c r="N673" s="182"/>
    </row>
    <row r="674" spans="4:14" ht="12.75" customHeight="1">
      <c r="D674" s="16"/>
      <c r="F674" s="182"/>
      <c r="J674" s="182"/>
      <c r="N674" s="182"/>
    </row>
    <row r="675" spans="4:14" ht="12.75" customHeight="1">
      <c r="D675" s="16"/>
      <c r="F675" s="182"/>
      <c r="J675" s="182"/>
      <c r="N675" s="182"/>
    </row>
    <row r="676" spans="4:14" ht="12.75" customHeight="1">
      <c r="D676" s="16"/>
      <c r="F676" s="182"/>
      <c r="J676" s="182"/>
      <c r="N676" s="182"/>
    </row>
    <row r="677" spans="4:14" ht="12.75" customHeight="1">
      <c r="D677" s="16"/>
      <c r="F677" s="182"/>
      <c r="J677" s="182"/>
      <c r="N677" s="182"/>
    </row>
    <row r="678" spans="4:14" ht="12.75" customHeight="1">
      <c r="D678" s="16"/>
      <c r="F678" s="182"/>
      <c r="J678" s="182"/>
      <c r="N678" s="182"/>
    </row>
    <row r="679" spans="4:14" ht="12.75" customHeight="1">
      <c r="D679" s="16"/>
      <c r="F679" s="182"/>
      <c r="J679" s="182"/>
      <c r="N679" s="182"/>
    </row>
    <row r="680" spans="4:14" ht="12.75" customHeight="1">
      <c r="D680" s="16"/>
      <c r="F680" s="182"/>
      <c r="J680" s="182"/>
      <c r="N680" s="182"/>
    </row>
    <row r="681" spans="4:14" ht="12.75" customHeight="1">
      <c r="D681" s="16"/>
      <c r="F681" s="182"/>
      <c r="J681" s="182"/>
      <c r="N681" s="182"/>
    </row>
    <row r="682" spans="4:14" ht="12.75" customHeight="1">
      <c r="D682" s="16"/>
      <c r="F682" s="182"/>
      <c r="J682" s="182"/>
      <c r="N682" s="182"/>
    </row>
    <row r="683" spans="4:14" ht="12.75" customHeight="1">
      <c r="D683" s="16"/>
      <c r="F683" s="182"/>
      <c r="J683" s="182"/>
      <c r="N683" s="182"/>
    </row>
    <row r="684" spans="4:14" ht="12.75" customHeight="1">
      <c r="D684" s="16"/>
      <c r="F684" s="182"/>
      <c r="J684" s="182"/>
      <c r="N684" s="182"/>
    </row>
    <row r="685" spans="4:14" ht="12.75" customHeight="1">
      <c r="D685" s="16"/>
      <c r="F685" s="182"/>
      <c r="J685" s="182"/>
      <c r="N685" s="182"/>
    </row>
    <row r="686" spans="4:14" ht="12.75" customHeight="1">
      <c r="D686" s="16"/>
      <c r="F686" s="182"/>
      <c r="J686" s="182"/>
      <c r="N686" s="182"/>
    </row>
    <row r="687" spans="4:14" ht="12.75" customHeight="1">
      <c r="D687" s="16"/>
      <c r="F687" s="182"/>
      <c r="J687" s="182"/>
      <c r="N687" s="182"/>
    </row>
    <row r="688" spans="4:14" ht="12.75" customHeight="1">
      <c r="D688" s="16"/>
      <c r="F688" s="182"/>
      <c r="J688" s="182"/>
      <c r="N688" s="182"/>
    </row>
    <row r="689" spans="4:14" ht="12.75" customHeight="1">
      <c r="D689" s="16"/>
      <c r="F689" s="182"/>
      <c r="J689" s="182"/>
      <c r="N689" s="182"/>
    </row>
    <row r="690" spans="4:14" ht="12.75" customHeight="1">
      <c r="D690" s="16"/>
      <c r="F690" s="182"/>
      <c r="J690" s="182"/>
      <c r="N690" s="182"/>
    </row>
    <row r="691" spans="4:14" ht="12.75" customHeight="1">
      <c r="D691" s="16"/>
      <c r="F691" s="182"/>
      <c r="J691" s="182"/>
      <c r="N691" s="182"/>
    </row>
    <row r="692" spans="4:14" ht="12.75" customHeight="1">
      <c r="D692" s="16"/>
      <c r="F692" s="182"/>
      <c r="J692" s="182"/>
      <c r="N692" s="182"/>
    </row>
    <row r="693" spans="4:14" ht="12.75" customHeight="1">
      <c r="D693" s="16"/>
      <c r="F693" s="182"/>
      <c r="J693" s="182"/>
      <c r="N693" s="182"/>
    </row>
    <row r="694" spans="4:14" ht="12.75" customHeight="1">
      <c r="D694" s="16"/>
      <c r="F694" s="182"/>
      <c r="J694" s="182"/>
      <c r="N694" s="182"/>
    </row>
    <row r="695" spans="4:14" ht="12.75" customHeight="1">
      <c r="D695" s="16"/>
      <c r="F695" s="182"/>
      <c r="J695" s="182"/>
      <c r="N695" s="182"/>
    </row>
    <row r="696" spans="4:14" ht="12.75" customHeight="1">
      <c r="D696" s="16"/>
      <c r="F696" s="182"/>
      <c r="J696" s="182"/>
      <c r="N696" s="182"/>
    </row>
    <row r="697" spans="4:14" ht="12.75" customHeight="1">
      <c r="D697" s="16"/>
      <c r="F697" s="182"/>
      <c r="J697" s="182"/>
      <c r="N697" s="182"/>
    </row>
    <row r="698" spans="4:14" ht="12.75" customHeight="1">
      <c r="D698" s="16"/>
      <c r="F698" s="182"/>
      <c r="J698" s="182"/>
      <c r="N698" s="182"/>
    </row>
    <row r="699" spans="4:14" ht="12.75" customHeight="1">
      <c r="D699" s="16"/>
      <c r="F699" s="182"/>
      <c r="J699" s="182"/>
      <c r="N699" s="182"/>
    </row>
    <row r="700" spans="4:14" ht="12.75" customHeight="1">
      <c r="D700" s="16"/>
      <c r="F700" s="182"/>
      <c r="J700" s="182"/>
      <c r="N700" s="182"/>
    </row>
    <row r="701" spans="4:14" ht="12.75" customHeight="1">
      <c r="D701" s="16"/>
      <c r="F701" s="182"/>
      <c r="J701" s="182"/>
      <c r="N701" s="182"/>
    </row>
    <row r="702" spans="4:14" ht="12.75" customHeight="1">
      <c r="D702" s="16"/>
      <c r="F702" s="182"/>
      <c r="J702" s="182"/>
      <c r="N702" s="182"/>
    </row>
    <row r="703" spans="4:14" ht="12.75" customHeight="1">
      <c r="D703" s="16"/>
      <c r="F703" s="182"/>
      <c r="J703" s="182"/>
      <c r="N703" s="182"/>
    </row>
    <row r="704" spans="4:14" ht="12.75" customHeight="1">
      <c r="D704" s="16"/>
      <c r="F704" s="182"/>
      <c r="J704" s="182"/>
      <c r="N704" s="182"/>
    </row>
    <row r="705" spans="4:14" ht="12.75" customHeight="1">
      <c r="D705" s="16"/>
      <c r="F705" s="182"/>
      <c r="J705" s="182"/>
      <c r="N705" s="182"/>
    </row>
    <row r="706" spans="4:14" ht="12.75" customHeight="1">
      <c r="D706" s="16"/>
      <c r="F706" s="182"/>
      <c r="J706" s="182"/>
      <c r="N706" s="182"/>
    </row>
    <row r="707" spans="4:14" ht="12.75" customHeight="1">
      <c r="D707" s="16"/>
      <c r="F707" s="182"/>
      <c r="J707" s="182"/>
      <c r="N707" s="182"/>
    </row>
    <row r="708" spans="4:14" ht="12.75" customHeight="1">
      <c r="D708" s="16"/>
      <c r="F708" s="182"/>
      <c r="J708" s="182"/>
      <c r="N708" s="182"/>
    </row>
    <row r="709" spans="4:14" ht="12.75" customHeight="1">
      <c r="D709" s="16"/>
      <c r="F709" s="182"/>
      <c r="J709" s="182"/>
      <c r="N709" s="182"/>
    </row>
    <row r="710" spans="4:14" ht="12.75" customHeight="1">
      <c r="D710" s="16"/>
      <c r="F710" s="182"/>
      <c r="J710" s="182"/>
      <c r="N710" s="182"/>
    </row>
    <row r="711" spans="4:14" ht="12.75" customHeight="1">
      <c r="D711" s="16"/>
      <c r="F711" s="182"/>
      <c r="J711" s="182"/>
      <c r="N711" s="182"/>
    </row>
    <row r="712" spans="4:14" ht="12.75" customHeight="1">
      <c r="D712" s="16"/>
      <c r="F712" s="182"/>
      <c r="J712" s="182"/>
      <c r="N712" s="182"/>
    </row>
    <row r="713" spans="4:14" ht="12.75" customHeight="1">
      <c r="D713" s="16"/>
      <c r="F713" s="182"/>
      <c r="J713" s="182"/>
      <c r="N713" s="182"/>
    </row>
    <row r="714" spans="4:14" ht="12.75" customHeight="1">
      <c r="D714" s="16"/>
      <c r="F714" s="182"/>
      <c r="J714" s="182"/>
      <c r="N714" s="182"/>
    </row>
    <row r="715" spans="4:14" ht="12.75" customHeight="1">
      <c r="D715" s="16"/>
      <c r="F715" s="182"/>
      <c r="J715" s="182"/>
      <c r="N715" s="182"/>
    </row>
    <row r="716" spans="4:14" ht="12.75" customHeight="1">
      <c r="D716" s="16"/>
      <c r="F716" s="182"/>
      <c r="J716" s="182"/>
      <c r="N716" s="182"/>
    </row>
    <row r="717" spans="4:14" ht="12.75" customHeight="1">
      <c r="D717" s="16"/>
      <c r="F717" s="182"/>
      <c r="J717" s="182"/>
      <c r="N717" s="182"/>
    </row>
    <row r="718" spans="4:14" ht="12.75" customHeight="1">
      <c r="D718" s="16"/>
      <c r="F718" s="182"/>
      <c r="J718" s="182"/>
      <c r="N718" s="182"/>
    </row>
    <row r="719" spans="4:14" ht="12.75" customHeight="1">
      <c r="D719" s="16"/>
      <c r="F719" s="182"/>
      <c r="J719" s="182"/>
      <c r="N719" s="182"/>
    </row>
    <row r="720" spans="4:14" ht="12.75" customHeight="1">
      <c r="D720" s="16"/>
      <c r="F720" s="182"/>
      <c r="J720" s="182"/>
      <c r="N720" s="182"/>
    </row>
    <row r="721" spans="4:14" ht="12.75" customHeight="1">
      <c r="D721" s="16"/>
      <c r="F721" s="182"/>
      <c r="J721" s="182"/>
      <c r="N721" s="182"/>
    </row>
    <row r="722" spans="4:14" ht="12.75" customHeight="1">
      <c r="D722" s="16"/>
      <c r="F722" s="182"/>
      <c r="J722" s="182"/>
      <c r="N722" s="182"/>
    </row>
    <row r="723" spans="4:14" ht="12.75" customHeight="1">
      <c r="D723" s="16"/>
      <c r="F723" s="182"/>
      <c r="J723" s="182"/>
      <c r="N723" s="182"/>
    </row>
    <row r="724" spans="4:14" ht="12.75" customHeight="1">
      <c r="D724" s="16"/>
      <c r="F724" s="182"/>
      <c r="J724" s="182"/>
      <c r="N724" s="182"/>
    </row>
    <row r="725" spans="4:14" ht="12.75" customHeight="1">
      <c r="D725" s="16"/>
      <c r="F725" s="182"/>
      <c r="J725" s="182"/>
      <c r="N725" s="182"/>
    </row>
    <row r="726" spans="4:14" ht="12.75" customHeight="1">
      <c r="D726" s="16"/>
      <c r="F726" s="182"/>
      <c r="J726" s="182"/>
      <c r="N726" s="182"/>
    </row>
    <row r="727" spans="4:14" ht="12.75" customHeight="1">
      <c r="D727" s="16"/>
      <c r="F727" s="182"/>
      <c r="J727" s="182"/>
      <c r="N727" s="182"/>
    </row>
    <row r="728" spans="4:14" ht="12.75" customHeight="1">
      <c r="D728" s="16"/>
      <c r="F728" s="182"/>
      <c r="J728" s="182"/>
      <c r="N728" s="182"/>
    </row>
    <row r="729" spans="4:14" ht="12.75" customHeight="1">
      <c r="D729" s="16"/>
      <c r="F729" s="182"/>
      <c r="J729" s="182"/>
      <c r="N729" s="182"/>
    </row>
    <row r="730" spans="4:14" ht="12.75" customHeight="1">
      <c r="D730" s="16"/>
      <c r="F730" s="182"/>
      <c r="J730" s="182"/>
      <c r="N730" s="182"/>
    </row>
    <row r="731" spans="4:14" ht="12.75" customHeight="1">
      <c r="D731" s="16"/>
      <c r="F731" s="182"/>
      <c r="J731" s="182"/>
      <c r="N731" s="182"/>
    </row>
    <row r="732" spans="4:14" ht="12.75" customHeight="1">
      <c r="D732" s="16"/>
      <c r="F732" s="182"/>
      <c r="J732" s="182"/>
      <c r="N732" s="182"/>
    </row>
    <row r="733" spans="4:14" ht="12.75" customHeight="1">
      <c r="D733" s="16"/>
      <c r="F733" s="182"/>
      <c r="J733" s="182"/>
      <c r="N733" s="182"/>
    </row>
    <row r="734" spans="4:14" ht="12.75" customHeight="1">
      <c r="D734" s="16"/>
      <c r="F734" s="182"/>
      <c r="J734" s="182"/>
      <c r="N734" s="182"/>
    </row>
    <row r="735" spans="4:14" ht="12.75" customHeight="1">
      <c r="D735" s="16"/>
      <c r="F735" s="182"/>
      <c r="J735" s="182"/>
      <c r="N735" s="182"/>
    </row>
    <row r="736" spans="4:14" ht="12.75" customHeight="1">
      <c r="D736" s="16"/>
      <c r="F736" s="182"/>
      <c r="J736" s="182"/>
      <c r="N736" s="182"/>
    </row>
    <row r="737" spans="4:14" ht="12.75" customHeight="1">
      <c r="D737" s="16"/>
      <c r="F737" s="182"/>
      <c r="J737" s="182"/>
      <c r="N737" s="182"/>
    </row>
    <row r="738" spans="4:14" ht="12.75" customHeight="1">
      <c r="D738" s="16"/>
      <c r="F738" s="182"/>
      <c r="J738" s="182"/>
      <c r="N738" s="182"/>
    </row>
    <row r="739" spans="4:14" ht="12.75" customHeight="1">
      <c r="D739" s="16"/>
      <c r="F739" s="182"/>
      <c r="J739" s="182"/>
      <c r="N739" s="182"/>
    </row>
    <row r="740" spans="4:14" ht="12.75" customHeight="1">
      <c r="D740" s="16"/>
      <c r="F740" s="182"/>
      <c r="J740" s="182"/>
      <c r="N740" s="182"/>
    </row>
    <row r="741" spans="4:14" ht="12.75" customHeight="1">
      <c r="D741" s="16"/>
      <c r="F741" s="182"/>
      <c r="J741" s="182"/>
      <c r="N741" s="182"/>
    </row>
    <row r="742" spans="4:14" ht="12.75" customHeight="1">
      <c r="D742" s="16"/>
      <c r="F742" s="182"/>
      <c r="J742" s="182"/>
      <c r="N742" s="182"/>
    </row>
    <row r="743" spans="4:14" ht="12.75" customHeight="1">
      <c r="D743" s="16"/>
      <c r="F743" s="182"/>
      <c r="J743" s="182"/>
      <c r="N743" s="182"/>
    </row>
    <row r="744" spans="4:14" ht="12.75" customHeight="1">
      <c r="D744" s="16"/>
      <c r="F744" s="182"/>
      <c r="J744" s="182"/>
      <c r="N744" s="182"/>
    </row>
    <row r="745" spans="4:14" ht="12.75" customHeight="1">
      <c r="D745" s="16"/>
      <c r="F745" s="182"/>
      <c r="J745" s="182"/>
      <c r="N745" s="182"/>
    </row>
    <row r="746" spans="4:14" ht="12.75" customHeight="1">
      <c r="D746" s="16"/>
      <c r="F746" s="182"/>
      <c r="J746" s="182"/>
      <c r="N746" s="182"/>
    </row>
    <row r="747" spans="4:14" ht="12.75" customHeight="1">
      <c r="D747" s="16"/>
      <c r="F747" s="182"/>
      <c r="J747" s="182"/>
      <c r="N747" s="182"/>
    </row>
    <row r="748" spans="4:14" ht="12.75" customHeight="1">
      <c r="D748" s="16"/>
      <c r="F748" s="182"/>
      <c r="J748" s="182"/>
      <c r="N748" s="182"/>
    </row>
    <row r="749" spans="4:14" ht="12.75" customHeight="1">
      <c r="D749" s="16"/>
      <c r="F749" s="182"/>
      <c r="J749" s="182"/>
      <c r="N749" s="182"/>
    </row>
    <row r="750" spans="4:14" ht="12.75" customHeight="1">
      <c r="D750" s="16"/>
      <c r="F750" s="182"/>
      <c r="J750" s="182"/>
      <c r="N750" s="182"/>
    </row>
    <row r="751" spans="4:14" ht="12.75" customHeight="1">
      <c r="D751" s="16"/>
      <c r="F751" s="182"/>
      <c r="J751" s="182"/>
      <c r="N751" s="182"/>
    </row>
    <row r="752" spans="4:14" ht="12.75" customHeight="1">
      <c r="D752" s="16"/>
      <c r="F752" s="182"/>
      <c r="J752" s="182"/>
      <c r="N752" s="182"/>
    </row>
    <row r="753" spans="4:14" ht="12.75" customHeight="1">
      <c r="D753" s="16"/>
      <c r="F753" s="182"/>
      <c r="J753" s="182"/>
      <c r="N753" s="182"/>
    </row>
    <row r="754" spans="4:14" ht="12.75" customHeight="1">
      <c r="D754" s="16"/>
      <c r="F754" s="182"/>
      <c r="J754" s="182"/>
      <c r="N754" s="182"/>
    </row>
    <row r="755" spans="4:14" ht="12.75" customHeight="1">
      <c r="D755" s="16"/>
      <c r="F755" s="182"/>
      <c r="J755" s="182"/>
      <c r="N755" s="182"/>
    </row>
    <row r="756" spans="4:14" ht="12.75" customHeight="1">
      <c r="D756" s="16"/>
      <c r="F756" s="182"/>
      <c r="J756" s="182"/>
      <c r="N756" s="182"/>
    </row>
    <row r="757" spans="4:14" ht="12.75" customHeight="1">
      <c r="D757" s="16"/>
      <c r="F757" s="182"/>
      <c r="J757" s="182"/>
      <c r="N757" s="182"/>
    </row>
    <row r="758" spans="4:14" ht="12.75" customHeight="1">
      <c r="D758" s="16"/>
      <c r="F758" s="182"/>
      <c r="J758" s="182"/>
      <c r="N758" s="182"/>
    </row>
    <row r="759" spans="4:14" ht="12.75" customHeight="1">
      <c r="D759" s="16"/>
      <c r="F759" s="182"/>
      <c r="J759" s="182"/>
      <c r="N759" s="182"/>
    </row>
    <row r="760" spans="4:14" ht="12.75" customHeight="1">
      <c r="D760" s="16"/>
      <c r="F760" s="182"/>
      <c r="J760" s="182"/>
      <c r="N760" s="182"/>
    </row>
    <row r="761" spans="4:14" ht="12.75" customHeight="1">
      <c r="D761" s="16"/>
      <c r="F761" s="182"/>
      <c r="J761" s="182"/>
      <c r="N761" s="182"/>
    </row>
    <row r="762" spans="4:14" ht="12.75" customHeight="1">
      <c r="D762" s="16"/>
      <c r="F762" s="182"/>
      <c r="J762" s="182"/>
      <c r="N762" s="182"/>
    </row>
    <row r="763" spans="4:14" ht="12.75" customHeight="1">
      <c r="D763" s="16"/>
      <c r="F763" s="182"/>
      <c r="J763" s="182"/>
      <c r="N763" s="182"/>
    </row>
    <row r="764" spans="4:14" ht="12.75" customHeight="1">
      <c r="D764" s="16"/>
      <c r="F764" s="182"/>
      <c r="J764" s="182"/>
      <c r="N764" s="182"/>
    </row>
    <row r="765" spans="4:14" ht="12.75" customHeight="1">
      <c r="D765" s="16"/>
      <c r="F765" s="182"/>
      <c r="J765" s="182"/>
      <c r="N765" s="182"/>
    </row>
    <row r="766" spans="4:14" ht="12.75" customHeight="1">
      <c r="D766" s="16"/>
      <c r="F766" s="182"/>
      <c r="J766" s="182"/>
      <c r="N766" s="182"/>
    </row>
    <row r="767" spans="4:14" ht="12.75" customHeight="1">
      <c r="D767" s="16"/>
      <c r="F767" s="182"/>
      <c r="J767" s="182"/>
      <c r="N767" s="182"/>
    </row>
    <row r="768" spans="4:14" ht="12.75" customHeight="1">
      <c r="D768" s="16"/>
      <c r="F768" s="182"/>
      <c r="J768" s="182"/>
      <c r="N768" s="182"/>
    </row>
    <row r="769" spans="4:14" ht="12.75" customHeight="1">
      <c r="D769" s="16"/>
      <c r="F769" s="182"/>
      <c r="J769" s="182"/>
      <c r="N769" s="182"/>
    </row>
    <row r="770" spans="4:14" ht="12.75" customHeight="1">
      <c r="D770" s="16"/>
      <c r="F770" s="182"/>
      <c r="J770" s="182"/>
      <c r="N770" s="182"/>
    </row>
    <row r="771" spans="4:14" ht="12.75" customHeight="1">
      <c r="D771" s="16"/>
      <c r="F771" s="182"/>
      <c r="J771" s="182"/>
      <c r="N771" s="182"/>
    </row>
    <row r="772" spans="4:14" ht="12.75" customHeight="1">
      <c r="D772" s="16"/>
      <c r="F772" s="182"/>
      <c r="J772" s="182"/>
      <c r="N772" s="182"/>
    </row>
    <row r="773" spans="4:14" ht="12.75" customHeight="1">
      <c r="D773" s="16"/>
      <c r="F773" s="182"/>
      <c r="J773" s="182"/>
      <c r="N773" s="182"/>
    </row>
    <row r="774" spans="4:14" ht="12.75" customHeight="1">
      <c r="D774" s="16"/>
      <c r="F774" s="182"/>
      <c r="J774" s="182"/>
      <c r="N774" s="182"/>
    </row>
    <row r="775" spans="4:14" ht="12.75" customHeight="1">
      <c r="D775" s="16"/>
      <c r="F775" s="182"/>
      <c r="J775" s="182"/>
      <c r="N775" s="182"/>
    </row>
    <row r="776" spans="4:14" ht="12.75" customHeight="1">
      <c r="D776" s="16"/>
      <c r="F776" s="182"/>
      <c r="J776" s="182"/>
      <c r="N776" s="182"/>
    </row>
    <row r="777" spans="4:14" ht="12.75" customHeight="1">
      <c r="D777" s="16"/>
      <c r="F777" s="182"/>
      <c r="J777" s="182"/>
      <c r="N777" s="182"/>
    </row>
    <row r="778" spans="4:14" ht="12.75" customHeight="1">
      <c r="D778" s="16"/>
      <c r="F778" s="182"/>
      <c r="J778" s="182"/>
      <c r="N778" s="182"/>
    </row>
    <row r="779" spans="4:14" ht="12.75" customHeight="1">
      <c r="D779" s="16"/>
      <c r="F779" s="182"/>
      <c r="J779" s="182"/>
      <c r="N779" s="182"/>
    </row>
    <row r="780" spans="4:14" ht="12.75" customHeight="1">
      <c r="D780" s="16"/>
      <c r="F780" s="182"/>
      <c r="J780" s="182"/>
      <c r="N780" s="182"/>
    </row>
    <row r="781" spans="4:14" ht="12.75" customHeight="1">
      <c r="D781" s="16"/>
      <c r="F781" s="182"/>
      <c r="J781" s="182"/>
      <c r="N781" s="182"/>
    </row>
    <row r="782" spans="4:14" ht="12.75" customHeight="1">
      <c r="D782" s="16"/>
      <c r="F782" s="182"/>
      <c r="J782" s="182"/>
      <c r="N782" s="182"/>
    </row>
    <row r="783" spans="4:14" ht="12.75" customHeight="1">
      <c r="D783" s="16"/>
      <c r="F783" s="182"/>
      <c r="J783" s="182"/>
      <c r="N783" s="182"/>
    </row>
    <row r="784" spans="4:14" ht="12.75" customHeight="1">
      <c r="D784" s="16"/>
      <c r="F784" s="182"/>
      <c r="J784" s="182"/>
      <c r="N784" s="182"/>
    </row>
    <row r="785" spans="4:14" ht="12.75" customHeight="1">
      <c r="D785" s="16"/>
      <c r="F785" s="182"/>
      <c r="J785" s="182"/>
      <c r="N785" s="182"/>
    </row>
    <row r="786" spans="4:14" ht="12.75" customHeight="1">
      <c r="D786" s="16"/>
      <c r="F786" s="182"/>
      <c r="J786" s="182"/>
      <c r="N786" s="182"/>
    </row>
    <row r="787" spans="4:14" ht="12.75" customHeight="1">
      <c r="D787" s="16"/>
      <c r="F787" s="182"/>
      <c r="J787" s="182"/>
      <c r="N787" s="182"/>
    </row>
    <row r="788" spans="4:14" ht="12.75" customHeight="1">
      <c r="D788" s="16"/>
      <c r="F788" s="182"/>
      <c r="J788" s="182"/>
      <c r="N788" s="182"/>
    </row>
    <row r="789" spans="4:14" ht="12.75" customHeight="1">
      <c r="D789" s="16"/>
      <c r="F789" s="182"/>
      <c r="J789" s="182"/>
      <c r="N789" s="182"/>
    </row>
    <row r="790" spans="4:14" ht="12.75" customHeight="1">
      <c r="D790" s="16"/>
      <c r="F790" s="182"/>
      <c r="J790" s="182"/>
      <c r="N790" s="182"/>
    </row>
    <row r="791" spans="4:14" ht="12.75" customHeight="1">
      <c r="D791" s="16"/>
      <c r="F791" s="182"/>
      <c r="J791" s="182"/>
      <c r="N791" s="182"/>
    </row>
    <row r="792" spans="4:14" ht="12.75" customHeight="1">
      <c r="D792" s="16"/>
      <c r="F792" s="182"/>
      <c r="J792" s="182"/>
      <c r="N792" s="182"/>
    </row>
    <row r="793" spans="4:14" ht="12.75" customHeight="1">
      <c r="D793" s="16"/>
      <c r="F793" s="182"/>
      <c r="J793" s="182"/>
      <c r="N793" s="182"/>
    </row>
    <row r="794" spans="4:14" ht="12.75" customHeight="1">
      <c r="D794" s="16"/>
      <c r="F794" s="182"/>
      <c r="J794" s="182"/>
      <c r="N794" s="182"/>
    </row>
    <row r="795" spans="4:14" ht="12.75" customHeight="1">
      <c r="D795" s="16"/>
      <c r="F795" s="182"/>
      <c r="J795" s="182"/>
      <c r="N795" s="182"/>
    </row>
    <row r="796" spans="4:14" ht="12.75" customHeight="1">
      <c r="D796" s="16"/>
      <c r="F796" s="182"/>
      <c r="J796" s="182"/>
      <c r="N796" s="182"/>
    </row>
    <row r="797" spans="4:14" ht="12.75" customHeight="1">
      <c r="D797" s="16"/>
      <c r="F797" s="182"/>
      <c r="J797" s="182"/>
      <c r="N797" s="182"/>
    </row>
    <row r="798" spans="4:14" ht="12.75" customHeight="1">
      <c r="D798" s="16"/>
      <c r="F798" s="182"/>
      <c r="J798" s="182"/>
      <c r="N798" s="182"/>
    </row>
    <row r="799" spans="4:14" ht="12.75" customHeight="1">
      <c r="D799" s="16"/>
      <c r="F799" s="182"/>
      <c r="J799" s="182"/>
      <c r="N799" s="182"/>
    </row>
    <row r="800" spans="4:14" ht="12.75" customHeight="1">
      <c r="D800" s="16"/>
      <c r="F800" s="182"/>
      <c r="J800" s="182"/>
      <c r="N800" s="182"/>
    </row>
    <row r="801" spans="4:14" ht="12.75" customHeight="1">
      <c r="D801" s="16"/>
      <c r="F801" s="182"/>
      <c r="J801" s="182"/>
      <c r="N801" s="182"/>
    </row>
    <row r="802" spans="4:14" ht="12.75" customHeight="1">
      <c r="D802" s="16"/>
      <c r="F802" s="182"/>
      <c r="J802" s="182"/>
      <c r="N802" s="182"/>
    </row>
    <row r="803" spans="4:14" ht="12.75" customHeight="1">
      <c r="D803" s="16"/>
      <c r="F803" s="182"/>
      <c r="J803" s="182"/>
      <c r="N803" s="182"/>
    </row>
    <row r="804" spans="4:14" ht="12.75" customHeight="1">
      <c r="D804" s="16"/>
      <c r="F804" s="182"/>
      <c r="J804" s="182"/>
      <c r="N804" s="182"/>
    </row>
    <row r="805" spans="4:14" ht="12.75" customHeight="1">
      <c r="D805" s="16"/>
      <c r="F805" s="182"/>
      <c r="J805" s="182"/>
      <c r="N805" s="182"/>
    </row>
    <row r="806" spans="4:14" ht="12.75" customHeight="1">
      <c r="D806" s="16"/>
      <c r="F806" s="182"/>
      <c r="J806" s="182"/>
      <c r="N806" s="182"/>
    </row>
    <row r="807" spans="4:14" ht="12.75" customHeight="1">
      <c r="D807" s="16"/>
      <c r="F807" s="182"/>
      <c r="J807" s="182"/>
      <c r="N807" s="182"/>
    </row>
    <row r="808" spans="4:14" ht="12.75" customHeight="1">
      <c r="D808" s="16"/>
      <c r="F808" s="182"/>
      <c r="J808" s="182"/>
      <c r="N808" s="182"/>
    </row>
    <row r="809" spans="4:14" ht="12.75" customHeight="1">
      <c r="D809" s="16"/>
      <c r="F809" s="182"/>
      <c r="J809" s="182"/>
      <c r="N809" s="182"/>
    </row>
    <row r="810" spans="4:14" ht="12.75" customHeight="1">
      <c r="D810" s="16"/>
      <c r="F810" s="182"/>
      <c r="J810" s="182"/>
      <c r="N810" s="182"/>
    </row>
    <row r="811" spans="4:14" ht="12.75" customHeight="1">
      <c r="D811" s="16"/>
      <c r="F811" s="182"/>
      <c r="J811" s="182"/>
      <c r="N811" s="182"/>
    </row>
    <row r="812" spans="4:14" ht="12.75" customHeight="1">
      <c r="D812" s="16"/>
      <c r="F812" s="182"/>
      <c r="J812" s="182"/>
      <c r="N812" s="182"/>
    </row>
    <row r="813" spans="4:14" ht="12.75" customHeight="1">
      <c r="D813" s="16"/>
      <c r="F813" s="182"/>
      <c r="J813" s="182"/>
      <c r="N813" s="182"/>
    </row>
    <row r="814" spans="4:14" ht="12.75" customHeight="1">
      <c r="D814" s="16"/>
      <c r="F814" s="182"/>
      <c r="J814" s="182"/>
      <c r="N814" s="182"/>
    </row>
    <row r="815" spans="4:14" ht="12.75" customHeight="1">
      <c r="D815" s="16"/>
      <c r="F815" s="182"/>
      <c r="J815" s="182"/>
      <c r="N815" s="182"/>
    </row>
    <row r="816" spans="4:14" ht="12.75" customHeight="1">
      <c r="D816" s="16"/>
      <c r="F816" s="182"/>
      <c r="J816" s="182"/>
      <c r="N816" s="182"/>
    </row>
    <row r="817" spans="4:14" ht="12.75" customHeight="1">
      <c r="D817" s="16"/>
      <c r="F817" s="182"/>
      <c r="J817" s="182"/>
      <c r="N817" s="182"/>
    </row>
    <row r="818" spans="4:14" ht="12.75" customHeight="1">
      <c r="D818" s="16"/>
      <c r="F818" s="182"/>
      <c r="J818" s="182"/>
      <c r="N818" s="182"/>
    </row>
    <row r="819" spans="4:14" ht="12.75" customHeight="1">
      <c r="D819" s="16"/>
      <c r="F819" s="182"/>
      <c r="J819" s="182"/>
      <c r="N819" s="182"/>
    </row>
    <row r="820" spans="4:14" ht="12.75" customHeight="1">
      <c r="D820" s="16"/>
      <c r="F820" s="182"/>
      <c r="J820" s="182"/>
      <c r="N820" s="182"/>
    </row>
    <row r="821" spans="4:14" ht="12.75" customHeight="1">
      <c r="D821" s="16"/>
      <c r="F821" s="182"/>
      <c r="J821" s="182"/>
      <c r="N821" s="182"/>
    </row>
    <row r="822" spans="4:14" ht="12.75" customHeight="1">
      <c r="D822" s="16"/>
      <c r="F822" s="182"/>
      <c r="J822" s="182"/>
      <c r="N822" s="182"/>
    </row>
    <row r="823" spans="4:14" ht="12.75" customHeight="1">
      <c r="D823" s="16"/>
      <c r="F823" s="182"/>
      <c r="J823" s="182"/>
      <c r="N823" s="182"/>
    </row>
    <row r="824" spans="4:14" ht="12.75" customHeight="1">
      <c r="D824" s="16"/>
      <c r="F824" s="182"/>
      <c r="J824" s="182"/>
      <c r="N824" s="182"/>
    </row>
    <row r="825" spans="4:14" ht="12.75" customHeight="1">
      <c r="D825" s="16"/>
      <c r="F825" s="182"/>
      <c r="J825" s="182"/>
      <c r="N825" s="182"/>
    </row>
    <row r="826" spans="4:14" ht="12.75" customHeight="1">
      <c r="D826" s="16"/>
      <c r="F826" s="182"/>
      <c r="J826" s="182"/>
      <c r="N826" s="182"/>
    </row>
    <row r="827" spans="4:14" ht="12.75" customHeight="1">
      <c r="D827" s="16"/>
      <c r="F827" s="182"/>
      <c r="J827" s="182"/>
      <c r="N827" s="182"/>
    </row>
    <row r="828" spans="4:14" ht="12.75" customHeight="1">
      <c r="D828" s="16"/>
      <c r="F828" s="182"/>
      <c r="J828" s="182"/>
      <c r="N828" s="182"/>
    </row>
    <row r="829" spans="4:14" ht="12.75" customHeight="1">
      <c r="D829" s="16"/>
      <c r="F829" s="182"/>
      <c r="J829" s="182"/>
      <c r="N829" s="182"/>
    </row>
    <row r="830" spans="4:14" ht="12.75" customHeight="1">
      <c r="D830" s="16"/>
      <c r="F830" s="182"/>
      <c r="J830" s="182"/>
      <c r="N830" s="182"/>
    </row>
    <row r="831" spans="4:14" ht="12.75" customHeight="1">
      <c r="D831" s="16"/>
      <c r="F831" s="182"/>
      <c r="J831" s="182"/>
      <c r="N831" s="182"/>
    </row>
    <row r="832" spans="4:14" ht="12.75" customHeight="1">
      <c r="D832" s="16"/>
      <c r="F832" s="182"/>
      <c r="J832" s="182"/>
      <c r="N832" s="182"/>
    </row>
    <row r="833" spans="4:14" ht="12.75" customHeight="1">
      <c r="D833" s="16"/>
      <c r="F833" s="182"/>
      <c r="J833" s="182"/>
      <c r="N833" s="182"/>
    </row>
    <row r="834" spans="4:14" ht="12.75" customHeight="1">
      <c r="D834" s="16"/>
      <c r="F834" s="182"/>
      <c r="J834" s="182"/>
      <c r="N834" s="182"/>
    </row>
    <row r="835" spans="4:14" ht="12.75" customHeight="1">
      <c r="D835" s="16"/>
      <c r="F835" s="182"/>
      <c r="J835" s="182"/>
      <c r="N835" s="182"/>
    </row>
    <row r="836" spans="4:14" ht="12.75" customHeight="1">
      <c r="D836" s="16"/>
      <c r="F836" s="182"/>
      <c r="J836" s="182"/>
      <c r="N836" s="182"/>
    </row>
    <row r="837" spans="4:14" ht="12.75" customHeight="1">
      <c r="D837" s="16"/>
      <c r="F837" s="182"/>
      <c r="J837" s="182"/>
      <c r="N837" s="182"/>
    </row>
    <row r="838" spans="4:14" ht="12.75" customHeight="1">
      <c r="D838" s="16"/>
      <c r="F838" s="182"/>
      <c r="J838" s="182"/>
      <c r="N838" s="182"/>
    </row>
    <row r="839" spans="4:14" ht="12.75" customHeight="1">
      <c r="D839" s="16"/>
      <c r="F839" s="182"/>
      <c r="J839" s="182"/>
      <c r="N839" s="182"/>
    </row>
    <row r="840" spans="4:14" ht="12.75" customHeight="1">
      <c r="D840" s="16"/>
      <c r="F840" s="182"/>
      <c r="J840" s="182"/>
      <c r="N840" s="182"/>
    </row>
    <row r="841" spans="4:14" ht="12.75" customHeight="1">
      <c r="D841" s="16"/>
      <c r="F841" s="182"/>
      <c r="J841" s="182"/>
      <c r="N841" s="182"/>
    </row>
    <row r="842" spans="4:14" ht="12.75" customHeight="1">
      <c r="D842" s="16"/>
      <c r="F842" s="182"/>
      <c r="J842" s="182"/>
      <c r="N842" s="182"/>
    </row>
    <row r="843" spans="4:14" ht="12.75" customHeight="1">
      <c r="D843" s="16"/>
      <c r="F843" s="182"/>
      <c r="J843" s="182"/>
      <c r="N843" s="182"/>
    </row>
    <row r="844" spans="4:14" ht="12.75" customHeight="1">
      <c r="D844" s="16"/>
      <c r="F844" s="182"/>
      <c r="J844" s="182"/>
      <c r="N844" s="182"/>
    </row>
    <row r="845" spans="4:14" ht="12.75" customHeight="1">
      <c r="D845" s="16"/>
      <c r="F845" s="182"/>
      <c r="J845" s="182"/>
      <c r="N845" s="182"/>
    </row>
    <row r="846" spans="4:14" ht="12.75" customHeight="1">
      <c r="D846" s="16"/>
      <c r="F846" s="182"/>
      <c r="J846" s="182"/>
      <c r="N846" s="182"/>
    </row>
    <row r="847" spans="4:14" ht="12.75" customHeight="1">
      <c r="D847" s="16"/>
      <c r="F847" s="182"/>
      <c r="J847" s="182"/>
      <c r="N847" s="182"/>
    </row>
    <row r="848" spans="4:14" ht="12.75" customHeight="1">
      <c r="D848" s="16"/>
      <c r="F848" s="182"/>
      <c r="J848" s="182"/>
      <c r="N848" s="182"/>
    </row>
    <row r="849" spans="4:14" ht="12.75" customHeight="1">
      <c r="D849" s="16"/>
      <c r="F849" s="182"/>
      <c r="J849" s="182"/>
      <c r="N849" s="182"/>
    </row>
    <row r="850" spans="4:14" ht="12.75" customHeight="1">
      <c r="D850" s="16"/>
      <c r="F850" s="182"/>
      <c r="J850" s="182"/>
      <c r="N850" s="182"/>
    </row>
    <row r="851" spans="4:14" ht="12.75" customHeight="1">
      <c r="D851" s="16"/>
      <c r="F851" s="182"/>
      <c r="J851" s="182"/>
      <c r="N851" s="182"/>
    </row>
    <row r="852" spans="4:14" ht="12.75" customHeight="1">
      <c r="D852" s="16"/>
      <c r="F852" s="182"/>
      <c r="J852" s="182"/>
      <c r="N852" s="182"/>
    </row>
    <row r="853" spans="4:14" ht="12.75" customHeight="1">
      <c r="D853" s="16"/>
      <c r="F853" s="182"/>
      <c r="J853" s="182"/>
      <c r="N853" s="182"/>
    </row>
    <row r="854" spans="4:14" ht="12.75" customHeight="1">
      <c r="D854" s="16"/>
      <c r="F854" s="182"/>
      <c r="J854" s="182"/>
      <c r="N854" s="182"/>
    </row>
    <row r="855" spans="4:14" ht="12.75" customHeight="1">
      <c r="D855" s="16"/>
      <c r="F855" s="182"/>
      <c r="J855" s="182"/>
      <c r="N855" s="182"/>
    </row>
    <row r="856" spans="4:14" ht="12.75" customHeight="1">
      <c r="D856" s="16"/>
      <c r="F856" s="182"/>
      <c r="J856" s="182"/>
      <c r="N856" s="182"/>
    </row>
    <row r="857" spans="4:14" ht="12.75" customHeight="1">
      <c r="D857" s="16"/>
      <c r="F857" s="182"/>
      <c r="J857" s="182"/>
      <c r="N857" s="182"/>
    </row>
    <row r="858" spans="4:14" ht="12.75" customHeight="1">
      <c r="D858" s="16"/>
      <c r="F858" s="182"/>
      <c r="J858" s="182"/>
      <c r="N858" s="182"/>
    </row>
    <row r="859" spans="4:14" ht="12.75" customHeight="1">
      <c r="D859" s="16"/>
      <c r="F859" s="182"/>
      <c r="J859" s="182"/>
      <c r="N859" s="182"/>
    </row>
    <row r="860" spans="4:14" ht="12.75" customHeight="1">
      <c r="D860" s="16"/>
      <c r="F860" s="182"/>
      <c r="J860" s="182"/>
      <c r="N860" s="182"/>
    </row>
    <row r="861" spans="4:14" ht="12.75" customHeight="1">
      <c r="D861" s="16"/>
      <c r="F861" s="182"/>
      <c r="J861" s="182"/>
      <c r="N861" s="182"/>
    </row>
    <row r="862" spans="4:14" ht="12.75" customHeight="1">
      <c r="D862" s="16"/>
      <c r="F862" s="182"/>
      <c r="J862" s="182"/>
      <c r="N862" s="182"/>
    </row>
    <row r="863" spans="4:14" ht="12.75" customHeight="1">
      <c r="D863" s="16"/>
      <c r="F863" s="182"/>
      <c r="J863" s="182"/>
      <c r="N863" s="182"/>
    </row>
    <row r="864" spans="4:14" ht="12.75" customHeight="1">
      <c r="D864" s="16"/>
      <c r="F864" s="182"/>
      <c r="J864" s="182"/>
      <c r="N864" s="182"/>
    </row>
    <row r="865" spans="4:14" ht="12.75" customHeight="1">
      <c r="D865" s="16"/>
      <c r="F865" s="182"/>
      <c r="J865" s="182"/>
      <c r="N865" s="182"/>
    </row>
    <row r="866" spans="4:14" ht="12.75" customHeight="1">
      <c r="D866" s="16"/>
      <c r="F866" s="182"/>
      <c r="J866" s="182"/>
      <c r="N866" s="182"/>
    </row>
    <row r="867" spans="4:14" ht="12.75" customHeight="1">
      <c r="D867" s="16"/>
      <c r="F867" s="182"/>
      <c r="J867" s="182"/>
      <c r="N867" s="182"/>
    </row>
    <row r="868" spans="4:14" ht="12.75" customHeight="1">
      <c r="D868" s="16"/>
      <c r="F868" s="182"/>
      <c r="J868" s="182"/>
      <c r="N868" s="182"/>
    </row>
    <row r="869" spans="4:14" ht="12.75" customHeight="1">
      <c r="D869" s="16"/>
      <c r="F869" s="182"/>
      <c r="J869" s="182"/>
      <c r="N869" s="182"/>
    </row>
    <row r="870" spans="4:14" ht="12.75" customHeight="1">
      <c r="D870" s="16"/>
      <c r="F870" s="182"/>
      <c r="J870" s="182"/>
      <c r="N870" s="182"/>
    </row>
    <row r="871" spans="4:14" ht="12.75" customHeight="1">
      <c r="D871" s="16"/>
      <c r="F871" s="182"/>
      <c r="J871" s="182"/>
      <c r="N871" s="182"/>
    </row>
    <row r="872" spans="4:14" ht="12.75" customHeight="1">
      <c r="D872" s="16"/>
      <c r="F872" s="182"/>
      <c r="J872" s="182"/>
      <c r="N872" s="182"/>
    </row>
    <row r="873" spans="4:14" ht="12.75" customHeight="1">
      <c r="D873" s="16"/>
      <c r="F873" s="182"/>
      <c r="J873" s="182"/>
      <c r="N873" s="182"/>
    </row>
    <row r="874" spans="4:14" ht="12.75" customHeight="1">
      <c r="D874" s="16"/>
      <c r="F874" s="182"/>
      <c r="J874" s="182"/>
      <c r="N874" s="182"/>
    </row>
    <row r="875" spans="4:14" ht="12.75" customHeight="1">
      <c r="D875" s="16"/>
      <c r="F875" s="182"/>
      <c r="J875" s="182"/>
      <c r="N875" s="182"/>
    </row>
    <row r="876" spans="4:14" ht="12.75" customHeight="1">
      <c r="D876" s="16"/>
      <c r="F876" s="182"/>
      <c r="J876" s="182"/>
      <c r="N876" s="182"/>
    </row>
    <row r="877" spans="4:14" ht="12.75" customHeight="1">
      <c r="D877" s="16"/>
      <c r="F877" s="182"/>
      <c r="J877" s="182"/>
      <c r="N877" s="182"/>
    </row>
    <row r="878" spans="4:14" ht="12.75" customHeight="1">
      <c r="D878" s="16"/>
      <c r="F878" s="182"/>
      <c r="J878" s="182"/>
      <c r="N878" s="182"/>
    </row>
    <row r="879" spans="4:14" ht="12.75" customHeight="1">
      <c r="D879" s="16"/>
      <c r="F879" s="182"/>
      <c r="J879" s="182"/>
      <c r="N879" s="182"/>
    </row>
    <row r="880" spans="4:14" ht="12.75" customHeight="1">
      <c r="D880" s="16"/>
      <c r="F880" s="182"/>
      <c r="J880" s="182"/>
      <c r="N880" s="182"/>
    </row>
    <row r="881" spans="4:14" ht="12.75" customHeight="1">
      <c r="D881" s="16"/>
      <c r="F881" s="182"/>
      <c r="J881" s="182"/>
      <c r="N881" s="182"/>
    </row>
    <row r="882" spans="4:14" ht="12.75" customHeight="1">
      <c r="D882" s="16"/>
      <c r="F882" s="182"/>
      <c r="J882" s="182"/>
      <c r="N882" s="182"/>
    </row>
    <row r="883" spans="4:14" ht="12.75" customHeight="1">
      <c r="D883" s="16"/>
      <c r="F883" s="182"/>
      <c r="J883" s="182"/>
      <c r="N883" s="182"/>
    </row>
    <row r="884" spans="4:14" ht="12.75" customHeight="1">
      <c r="D884" s="16"/>
      <c r="F884" s="182"/>
      <c r="J884" s="182"/>
      <c r="N884" s="182"/>
    </row>
    <row r="885" spans="4:14" ht="12.75" customHeight="1">
      <c r="D885" s="16"/>
      <c r="F885" s="182"/>
      <c r="J885" s="182"/>
      <c r="N885" s="182"/>
    </row>
    <row r="886" spans="4:14" ht="12.75" customHeight="1">
      <c r="D886" s="16"/>
      <c r="F886" s="182"/>
      <c r="J886" s="182"/>
      <c r="N886" s="182"/>
    </row>
    <row r="887" spans="4:14" ht="12.75" customHeight="1">
      <c r="D887" s="16"/>
      <c r="F887" s="182"/>
      <c r="J887" s="182"/>
      <c r="N887" s="182"/>
    </row>
    <row r="888" spans="4:14" ht="12.75" customHeight="1">
      <c r="D888" s="16"/>
      <c r="F888" s="182"/>
      <c r="J888" s="182"/>
      <c r="N888" s="182"/>
    </row>
    <row r="889" spans="4:14" ht="12.75" customHeight="1">
      <c r="D889" s="16"/>
      <c r="F889" s="182"/>
      <c r="J889" s="182"/>
      <c r="N889" s="182"/>
    </row>
    <row r="890" spans="4:14" ht="12.75" customHeight="1">
      <c r="D890" s="16"/>
      <c r="F890" s="182"/>
      <c r="J890" s="182"/>
      <c r="N890" s="182"/>
    </row>
    <row r="891" spans="4:14" ht="12.75" customHeight="1">
      <c r="D891" s="16"/>
      <c r="F891" s="182"/>
      <c r="J891" s="182"/>
      <c r="N891" s="182"/>
    </row>
    <row r="892" spans="4:14" ht="12.75" customHeight="1">
      <c r="D892" s="16"/>
      <c r="F892" s="182"/>
      <c r="J892" s="182"/>
      <c r="N892" s="182"/>
    </row>
    <row r="893" spans="4:14" ht="12.75" customHeight="1">
      <c r="D893" s="16"/>
      <c r="F893" s="182"/>
      <c r="J893" s="182"/>
      <c r="N893" s="182"/>
    </row>
    <row r="894" spans="4:14" ht="12.75" customHeight="1">
      <c r="D894" s="16"/>
      <c r="F894" s="182"/>
      <c r="J894" s="182"/>
      <c r="N894" s="182"/>
    </row>
    <row r="895" spans="4:14" ht="12.75" customHeight="1">
      <c r="D895" s="16"/>
      <c r="F895" s="182"/>
      <c r="J895" s="182"/>
      <c r="N895" s="182"/>
    </row>
    <row r="896" spans="4:14" ht="12.75" customHeight="1">
      <c r="D896" s="16"/>
      <c r="F896" s="182"/>
      <c r="J896" s="182"/>
      <c r="N896" s="182"/>
    </row>
    <row r="897" spans="4:14" ht="12.75" customHeight="1">
      <c r="D897" s="16"/>
      <c r="F897" s="182"/>
      <c r="J897" s="182"/>
      <c r="N897" s="182"/>
    </row>
    <row r="898" spans="4:14" ht="12.75" customHeight="1">
      <c r="D898" s="16"/>
      <c r="F898" s="182"/>
      <c r="J898" s="182"/>
      <c r="N898" s="182"/>
    </row>
    <row r="899" spans="4:14" ht="12.75" customHeight="1">
      <c r="D899" s="16"/>
      <c r="F899" s="182"/>
      <c r="J899" s="182"/>
      <c r="N899" s="182"/>
    </row>
    <row r="900" spans="4:14" ht="12.75" customHeight="1">
      <c r="D900" s="16"/>
      <c r="F900" s="182"/>
      <c r="J900" s="182"/>
      <c r="N900" s="182"/>
    </row>
    <row r="901" spans="4:14" ht="12.75" customHeight="1">
      <c r="D901" s="16"/>
      <c r="F901" s="182"/>
      <c r="J901" s="182"/>
      <c r="N901" s="182"/>
    </row>
    <row r="902" spans="4:14" ht="12.75" customHeight="1">
      <c r="D902" s="16"/>
      <c r="F902" s="182"/>
      <c r="J902" s="182"/>
      <c r="N902" s="182"/>
    </row>
    <row r="903" spans="4:14" ht="12.75" customHeight="1">
      <c r="D903" s="16"/>
      <c r="F903" s="182"/>
      <c r="J903" s="182"/>
      <c r="N903" s="182"/>
    </row>
    <row r="904" spans="4:14" ht="12.75" customHeight="1">
      <c r="D904" s="16"/>
      <c r="F904" s="182"/>
      <c r="J904" s="182"/>
      <c r="N904" s="182"/>
    </row>
    <row r="905" spans="4:14" ht="12.75" customHeight="1">
      <c r="D905" s="16"/>
      <c r="F905" s="182"/>
      <c r="J905" s="182"/>
      <c r="N905" s="182"/>
    </row>
    <row r="906" spans="4:14" ht="12.75" customHeight="1">
      <c r="D906" s="16"/>
      <c r="F906" s="182"/>
      <c r="J906" s="182"/>
      <c r="N906" s="182"/>
    </row>
    <row r="907" spans="4:14" ht="12.75" customHeight="1">
      <c r="D907" s="16"/>
      <c r="F907" s="182"/>
      <c r="J907" s="182"/>
      <c r="N907" s="182"/>
    </row>
    <row r="908" spans="4:14" ht="12.75" customHeight="1">
      <c r="D908" s="16"/>
      <c r="F908" s="182"/>
      <c r="J908" s="182"/>
      <c r="N908" s="182"/>
    </row>
    <row r="909" spans="4:14" ht="12.75" customHeight="1">
      <c r="D909" s="16"/>
      <c r="F909" s="182"/>
      <c r="J909" s="182"/>
      <c r="N909" s="182"/>
    </row>
    <row r="910" spans="4:14" ht="12.75" customHeight="1">
      <c r="D910" s="16"/>
      <c r="F910" s="182"/>
      <c r="J910" s="182"/>
      <c r="N910" s="182"/>
    </row>
    <row r="911" spans="4:14" ht="12.75" customHeight="1">
      <c r="D911" s="16"/>
      <c r="F911" s="182"/>
      <c r="J911" s="182"/>
      <c r="N911" s="182"/>
    </row>
    <row r="912" spans="4:14" ht="12.75" customHeight="1">
      <c r="D912" s="16"/>
      <c r="F912" s="182"/>
      <c r="J912" s="182"/>
      <c r="N912" s="182"/>
    </row>
    <row r="913" spans="4:14" ht="12.75" customHeight="1">
      <c r="D913" s="16"/>
      <c r="F913" s="182"/>
      <c r="J913" s="182"/>
      <c r="N913" s="182"/>
    </row>
    <row r="914" spans="4:14" ht="12.75" customHeight="1">
      <c r="D914" s="16"/>
      <c r="F914" s="182"/>
      <c r="J914" s="182"/>
      <c r="N914" s="182"/>
    </row>
    <row r="915" spans="4:14" ht="12.75" customHeight="1">
      <c r="D915" s="16"/>
      <c r="F915" s="182"/>
      <c r="J915" s="182"/>
      <c r="N915" s="182"/>
    </row>
    <row r="916" spans="4:14" ht="12.75" customHeight="1">
      <c r="D916" s="16"/>
      <c r="F916" s="182"/>
      <c r="J916" s="182"/>
      <c r="N916" s="182"/>
    </row>
    <row r="917" spans="4:14" ht="12.75" customHeight="1">
      <c r="D917" s="16"/>
      <c r="F917" s="182"/>
      <c r="J917" s="182"/>
      <c r="N917" s="182"/>
    </row>
    <row r="918" spans="4:14" ht="12.75" customHeight="1">
      <c r="D918" s="16"/>
      <c r="F918" s="182"/>
      <c r="J918" s="182"/>
      <c r="N918" s="182"/>
    </row>
    <row r="919" spans="4:14" ht="12.75" customHeight="1">
      <c r="D919" s="16"/>
      <c r="F919" s="182"/>
      <c r="J919" s="182"/>
      <c r="N919" s="182"/>
    </row>
    <row r="920" spans="4:14" ht="12.75" customHeight="1">
      <c r="D920" s="16"/>
      <c r="F920" s="182"/>
      <c r="J920" s="182"/>
      <c r="N920" s="182"/>
    </row>
    <row r="921" spans="4:14" ht="12.75" customHeight="1">
      <c r="D921" s="16"/>
      <c r="F921" s="182"/>
      <c r="J921" s="182"/>
      <c r="N921" s="182"/>
    </row>
    <row r="922" spans="4:14" ht="12.75" customHeight="1">
      <c r="D922" s="16"/>
      <c r="F922" s="182"/>
      <c r="J922" s="182"/>
      <c r="N922" s="182"/>
    </row>
    <row r="923" spans="4:14" ht="12.75" customHeight="1">
      <c r="D923" s="16"/>
      <c r="F923" s="182"/>
      <c r="J923" s="182"/>
      <c r="N923" s="182"/>
    </row>
    <row r="924" spans="4:14" ht="12.75" customHeight="1">
      <c r="D924" s="16"/>
      <c r="F924" s="182"/>
      <c r="J924" s="182"/>
      <c r="N924" s="182"/>
    </row>
    <row r="925" spans="4:14" ht="12.75" customHeight="1">
      <c r="D925" s="16"/>
      <c r="F925" s="182"/>
      <c r="J925" s="182"/>
      <c r="N925" s="182"/>
    </row>
    <row r="926" spans="4:14" ht="12.75" customHeight="1">
      <c r="D926" s="16"/>
      <c r="F926" s="182"/>
      <c r="J926" s="182"/>
      <c r="N926" s="182"/>
    </row>
    <row r="927" spans="4:14" ht="12.75" customHeight="1">
      <c r="D927" s="16"/>
      <c r="F927" s="182"/>
      <c r="J927" s="182"/>
      <c r="N927" s="182"/>
    </row>
    <row r="928" spans="4:14" ht="12.75" customHeight="1">
      <c r="D928" s="16"/>
      <c r="F928" s="182"/>
      <c r="J928" s="182"/>
      <c r="N928" s="182"/>
    </row>
    <row r="929" spans="4:14" ht="12.75" customHeight="1">
      <c r="D929" s="16"/>
      <c r="F929" s="182"/>
      <c r="J929" s="182"/>
      <c r="N929" s="182"/>
    </row>
    <row r="930" spans="4:14" ht="12.75" customHeight="1">
      <c r="D930" s="16"/>
      <c r="F930" s="182"/>
      <c r="J930" s="182"/>
      <c r="N930" s="182"/>
    </row>
    <row r="931" spans="4:14" ht="12.75" customHeight="1">
      <c r="D931" s="16"/>
      <c r="F931" s="182"/>
      <c r="J931" s="182"/>
      <c r="N931" s="182"/>
    </row>
    <row r="932" spans="4:14" ht="12.75" customHeight="1">
      <c r="D932" s="16"/>
      <c r="F932" s="182"/>
      <c r="J932" s="182"/>
      <c r="N932" s="182"/>
    </row>
    <row r="933" spans="4:14" ht="12.75" customHeight="1">
      <c r="D933" s="16"/>
      <c r="F933" s="182"/>
      <c r="J933" s="182"/>
      <c r="N933" s="182"/>
    </row>
    <row r="934" spans="4:14" ht="12.75" customHeight="1">
      <c r="D934" s="16"/>
      <c r="F934" s="182"/>
      <c r="J934" s="182"/>
      <c r="N934" s="182"/>
    </row>
    <row r="935" spans="4:14" ht="12.75" customHeight="1">
      <c r="D935" s="16"/>
      <c r="F935" s="182"/>
      <c r="J935" s="182"/>
      <c r="N935" s="182"/>
    </row>
    <row r="936" spans="4:14" ht="12.75" customHeight="1">
      <c r="D936" s="16"/>
      <c r="F936" s="182"/>
      <c r="J936" s="182"/>
      <c r="N936" s="182"/>
    </row>
    <row r="937" spans="4:14" ht="12.75" customHeight="1">
      <c r="D937" s="16"/>
      <c r="F937" s="182"/>
      <c r="J937" s="182"/>
      <c r="N937" s="182"/>
    </row>
    <row r="938" spans="4:14" ht="12.75" customHeight="1">
      <c r="D938" s="16"/>
      <c r="F938" s="182"/>
      <c r="J938" s="182"/>
      <c r="N938" s="182"/>
    </row>
    <row r="939" spans="4:14" ht="12.75" customHeight="1">
      <c r="D939" s="16"/>
      <c r="F939" s="182"/>
      <c r="J939" s="182"/>
      <c r="N939" s="182"/>
    </row>
    <row r="940" spans="4:14" ht="12.75" customHeight="1">
      <c r="D940" s="16"/>
      <c r="F940" s="182"/>
      <c r="J940" s="182"/>
      <c r="N940" s="182"/>
    </row>
    <row r="941" spans="4:14" ht="12.75" customHeight="1">
      <c r="D941" s="16"/>
      <c r="F941" s="182"/>
      <c r="J941" s="182"/>
      <c r="N941" s="182"/>
    </row>
    <row r="942" spans="4:14" ht="12.75" customHeight="1">
      <c r="D942" s="16"/>
      <c r="F942" s="182"/>
      <c r="J942" s="182"/>
      <c r="N942" s="182"/>
    </row>
    <row r="943" spans="4:14" ht="12.75" customHeight="1">
      <c r="D943" s="16"/>
      <c r="F943" s="182"/>
      <c r="J943" s="182"/>
      <c r="N943" s="182"/>
    </row>
    <row r="944" spans="4:14" ht="12.75" customHeight="1">
      <c r="D944" s="16"/>
      <c r="F944" s="182"/>
      <c r="J944" s="182"/>
      <c r="N944" s="182"/>
    </row>
    <row r="945" spans="4:14" ht="12.75" customHeight="1">
      <c r="D945" s="16"/>
      <c r="F945" s="182"/>
      <c r="J945" s="182"/>
      <c r="N945" s="182"/>
    </row>
    <row r="946" spans="4:14" ht="12.75" customHeight="1">
      <c r="D946" s="16"/>
      <c r="F946" s="182"/>
      <c r="J946" s="182"/>
      <c r="N946" s="182"/>
    </row>
    <row r="947" spans="4:14" ht="12.75" customHeight="1">
      <c r="D947" s="16"/>
      <c r="F947" s="182"/>
      <c r="J947" s="182"/>
      <c r="N947" s="182"/>
    </row>
    <row r="948" spans="4:14" ht="12.75" customHeight="1">
      <c r="D948" s="16"/>
      <c r="F948" s="182"/>
      <c r="J948" s="182"/>
      <c r="N948" s="182"/>
    </row>
    <row r="949" spans="4:14" ht="12.75" customHeight="1">
      <c r="D949" s="16"/>
      <c r="F949" s="182"/>
      <c r="J949" s="182"/>
      <c r="N949" s="182"/>
    </row>
    <row r="950" spans="4:14" ht="12.75" customHeight="1">
      <c r="D950" s="16"/>
      <c r="F950" s="182"/>
      <c r="J950" s="182"/>
      <c r="N950" s="182"/>
    </row>
    <row r="951" spans="4:14" ht="12.75" customHeight="1">
      <c r="D951" s="16"/>
      <c r="F951" s="182"/>
      <c r="J951" s="182"/>
      <c r="N951" s="182"/>
    </row>
    <row r="952" spans="4:14" ht="12.75" customHeight="1">
      <c r="D952" s="16"/>
      <c r="F952" s="182"/>
      <c r="J952" s="182"/>
      <c r="N952" s="182"/>
    </row>
    <row r="953" spans="4:14" ht="12.75" customHeight="1">
      <c r="D953" s="16"/>
      <c r="F953" s="182"/>
      <c r="J953" s="182"/>
      <c r="N953" s="182"/>
    </row>
    <row r="954" spans="4:14" ht="12.75" customHeight="1">
      <c r="D954" s="16"/>
      <c r="F954" s="182"/>
      <c r="J954" s="182"/>
      <c r="N954" s="182"/>
    </row>
    <row r="955" spans="4:14" ht="12.75" customHeight="1">
      <c r="D955" s="16"/>
      <c r="F955" s="182"/>
      <c r="J955" s="182"/>
      <c r="N955" s="182"/>
    </row>
    <row r="956" spans="4:14" ht="12.75" customHeight="1">
      <c r="D956" s="16"/>
      <c r="F956" s="182"/>
      <c r="J956" s="182"/>
      <c r="N956" s="182"/>
    </row>
    <row r="957" spans="4:14" ht="12.75" customHeight="1">
      <c r="D957" s="16"/>
      <c r="F957" s="182"/>
      <c r="J957" s="182"/>
      <c r="N957" s="182"/>
    </row>
    <row r="958" spans="4:14" ht="12.75" customHeight="1">
      <c r="D958" s="16"/>
      <c r="F958" s="182"/>
      <c r="J958" s="182"/>
      <c r="N958" s="182"/>
    </row>
    <row r="959" spans="4:14" ht="12.75" customHeight="1">
      <c r="D959" s="16"/>
      <c r="F959" s="182"/>
      <c r="J959" s="182"/>
      <c r="N959" s="182"/>
    </row>
    <row r="960" spans="4:14" ht="12.75" customHeight="1">
      <c r="D960" s="16"/>
      <c r="F960" s="182"/>
      <c r="J960" s="182"/>
      <c r="N960" s="182"/>
    </row>
    <row r="961" spans="4:14" ht="12.75" customHeight="1">
      <c r="D961" s="16"/>
      <c r="F961" s="182"/>
      <c r="J961" s="182"/>
      <c r="N961" s="182"/>
    </row>
    <row r="962" spans="4:14" ht="12.75" customHeight="1">
      <c r="D962" s="16"/>
      <c r="F962" s="182"/>
      <c r="J962" s="182"/>
      <c r="N962" s="182"/>
    </row>
    <row r="963" spans="4:14" ht="12.75" customHeight="1">
      <c r="D963" s="16"/>
      <c r="F963" s="182"/>
      <c r="J963" s="182"/>
      <c r="N963" s="182"/>
    </row>
    <row r="964" spans="4:14" ht="12.75" customHeight="1">
      <c r="D964" s="16"/>
      <c r="F964" s="182"/>
      <c r="J964" s="182"/>
      <c r="N964" s="182"/>
    </row>
    <row r="965" spans="4:14" ht="12.75" customHeight="1">
      <c r="D965" s="16"/>
      <c r="F965" s="182"/>
      <c r="J965" s="182"/>
      <c r="N965" s="182"/>
    </row>
    <row r="966" spans="4:14" ht="12.75" customHeight="1">
      <c r="D966" s="16"/>
      <c r="F966" s="182"/>
      <c r="J966" s="182"/>
      <c r="N966" s="182"/>
    </row>
    <row r="967" spans="4:14" ht="12.75" customHeight="1">
      <c r="D967" s="16"/>
      <c r="F967" s="182"/>
      <c r="J967" s="182"/>
      <c r="N967" s="182"/>
    </row>
    <row r="968" spans="4:14" ht="12.75" customHeight="1">
      <c r="D968" s="16"/>
      <c r="F968" s="182"/>
      <c r="J968" s="182"/>
      <c r="N968" s="182"/>
    </row>
    <row r="969" spans="4:14" ht="12.75" customHeight="1">
      <c r="D969" s="16"/>
      <c r="F969" s="182"/>
      <c r="J969" s="182"/>
      <c r="N969" s="182"/>
    </row>
    <row r="970" spans="4:14" ht="12.75" customHeight="1">
      <c r="D970" s="16"/>
      <c r="F970" s="182"/>
      <c r="J970" s="182"/>
      <c r="N970" s="182"/>
    </row>
    <row r="971" spans="4:14" ht="12.75" customHeight="1">
      <c r="D971" s="16"/>
      <c r="F971" s="182"/>
      <c r="J971" s="182"/>
      <c r="N971" s="182"/>
    </row>
    <row r="972" spans="4:14" ht="12.75" customHeight="1">
      <c r="D972" s="16"/>
      <c r="F972" s="182"/>
      <c r="J972" s="182"/>
      <c r="N972" s="182"/>
    </row>
    <row r="973" spans="4:14" ht="12.75" customHeight="1">
      <c r="D973" s="16"/>
      <c r="F973" s="182"/>
      <c r="J973" s="182"/>
      <c r="N973" s="182"/>
    </row>
    <row r="974" spans="4:14" ht="12.75" customHeight="1">
      <c r="D974" s="16"/>
      <c r="F974" s="182"/>
      <c r="J974" s="182"/>
      <c r="N974" s="182"/>
    </row>
    <row r="975" spans="4:14" ht="12.75" customHeight="1">
      <c r="D975" s="16"/>
      <c r="F975" s="182"/>
      <c r="J975" s="182"/>
      <c r="N975" s="182"/>
    </row>
    <row r="976" spans="4:14" ht="12.75" customHeight="1">
      <c r="D976" s="16"/>
      <c r="F976" s="182"/>
      <c r="J976" s="182"/>
      <c r="N976" s="182"/>
    </row>
    <row r="977" spans="4:14" ht="12.75" customHeight="1">
      <c r="D977" s="16"/>
      <c r="F977" s="182"/>
      <c r="J977" s="182"/>
      <c r="N977" s="182"/>
    </row>
    <row r="978" spans="4:14" ht="12.75" customHeight="1">
      <c r="D978" s="16"/>
      <c r="F978" s="182"/>
      <c r="J978" s="182"/>
      <c r="N978" s="182"/>
    </row>
    <row r="979" spans="4:14" ht="12.75" customHeight="1">
      <c r="D979" s="16"/>
      <c r="F979" s="182"/>
      <c r="J979" s="182"/>
      <c r="N979" s="182"/>
    </row>
    <row r="980" spans="4:14" ht="12.75" customHeight="1">
      <c r="D980" s="16"/>
      <c r="F980" s="182"/>
      <c r="J980" s="182"/>
      <c r="N980" s="182"/>
    </row>
    <row r="981" spans="4:14" ht="12.75" customHeight="1">
      <c r="D981" s="16"/>
      <c r="F981" s="182"/>
      <c r="J981" s="182"/>
      <c r="N981" s="182"/>
    </row>
    <row r="982" spans="4:14" ht="12.75" customHeight="1">
      <c r="D982" s="16"/>
      <c r="F982" s="182"/>
      <c r="J982" s="182"/>
      <c r="N982" s="182"/>
    </row>
    <row r="983" spans="4:14" ht="12.75" customHeight="1">
      <c r="D983" s="16"/>
      <c r="F983" s="182"/>
      <c r="J983" s="182"/>
      <c r="N983" s="182"/>
    </row>
    <row r="984" spans="4:14" ht="12.75" customHeight="1">
      <c r="D984" s="16"/>
      <c r="F984" s="182"/>
      <c r="J984" s="182"/>
      <c r="N984" s="182"/>
    </row>
    <row r="985" spans="4:14" ht="12.75" customHeight="1">
      <c r="D985" s="16"/>
      <c r="F985" s="182"/>
      <c r="J985" s="182"/>
      <c r="N985" s="182"/>
    </row>
    <row r="986" spans="4:14" ht="12.75" customHeight="1">
      <c r="D986" s="16"/>
      <c r="F986" s="182"/>
      <c r="J986" s="182"/>
      <c r="N986" s="182"/>
    </row>
    <row r="987" spans="4:14" ht="12.75" customHeight="1">
      <c r="D987" s="16"/>
      <c r="F987" s="182"/>
      <c r="J987" s="182"/>
      <c r="N987" s="182"/>
    </row>
    <row r="988" spans="4:14" ht="12.75" customHeight="1">
      <c r="D988" s="16"/>
      <c r="F988" s="182"/>
      <c r="J988" s="182"/>
      <c r="N988" s="182"/>
    </row>
    <row r="989" spans="4:14" ht="12.75" customHeight="1">
      <c r="D989" s="16"/>
      <c r="F989" s="182"/>
      <c r="J989" s="182"/>
      <c r="N989" s="182"/>
    </row>
    <row r="990" spans="4:14" ht="12.75" customHeight="1">
      <c r="D990" s="16"/>
      <c r="F990" s="182"/>
      <c r="J990" s="182"/>
      <c r="N990" s="182"/>
    </row>
    <row r="991" spans="4:14" ht="12.75" customHeight="1">
      <c r="D991" s="16"/>
      <c r="F991" s="182"/>
      <c r="J991" s="182"/>
      <c r="N991" s="182"/>
    </row>
    <row r="992" spans="4:14" ht="12.75" customHeight="1">
      <c r="D992" s="16"/>
      <c r="F992" s="182"/>
      <c r="J992" s="182"/>
      <c r="N992" s="182"/>
    </row>
    <row r="993" spans="4:14" ht="12.75" customHeight="1">
      <c r="D993" s="16"/>
      <c r="F993" s="182"/>
      <c r="J993" s="182"/>
      <c r="N993" s="182"/>
    </row>
    <row r="994" spans="4:14" ht="12.75" customHeight="1">
      <c r="D994" s="16"/>
      <c r="F994" s="182"/>
      <c r="J994" s="182"/>
      <c r="N994" s="182"/>
    </row>
    <row r="995" spans="4:14" ht="12.75" customHeight="1">
      <c r="D995" s="16"/>
      <c r="J995" s="182"/>
      <c r="N995" s="182"/>
    </row>
    <row r="996" spans="4:14" ht="12.75" customHeight="1">
      <c r="D996" s="16"/>
      <c r="J996" s="182"/>
      <c r="N996" s="182"/>
    </row>
    <row r="997" spans="4:14" ht="12.75" customHeight="1">
      <c r="D997" s="16"/>
      <c r="J997" s="182"/>
      <c r="N997" s="182"/>
    </row>
    <row r="998" spans="4:14" ht="12.75" customHeight="1">
      <c r="D998" s="16"/>
      <c r="J998" s="182"/>
      <c r="N998" s="182"/>
    </row>
    <row r="999" spans="4:14" ht="12.75" customHeight="1">
      <c r="D999" s="16"/>
      <c r="J999" s="182"/>
      <c r="N999" s="182"/>
    </row>
    <row r="1000" spans="4:14" ht="12.75" customHeight="1">
      <c r="D1000" s="16"/>
      <c r="J1000" s="182"/>
      <c r="N1000" s="182"/>
    </row>
    <row r="1001" spans="4:14" ht="12.75" customHeight="1">
      <c r="D1001" s="16"/>
      <c r="J1001" s="182"/>
      <c r="N1001" s="182"/>
    </row>
    <row r="1002" spans="4:14" ht="12.75" customHeight="1">
      <c r="D1002" s="16"/>
      <c r="J1002" s="182"/>
      <c r="N1002" s="182"/>
    </row>
    <row r="1003" spans="4:14" ht="12.75" customHeight="1">
      <c r="D1003" s="16"/>
      <c r="J1003" s="182"/>
      <c r="N1003" s="182"/>
    </row>
    <row r="1004" spans="4:14" ht="12.75" customHeight="1">
      <c r="D1004" s="16"/>
      <c r="J1004" s="182"/>
      <c r="N1004" s="182"/>
    </row>
  </sheetData>
  <mergeCells count="8">
    <mergeCell ref="O5:S5"/>
    <mergeCell ref="D4:E4"/>
    <mergeCell ref="G4:H4"/>
    <mergeCell ref="A1:B1"/>
    <mergeCell ref="A13:B13"/>
    <mergeCell ref="K3:N3"/>
    <mergeCell ref="K12:N12"/>
    <mergeCell ref="G3:H3"/>
  </mergeCells>
  <pageMargins left="0.520460358056266" right="0.49232736572890023" top="0.5" bottom="0.95652173913043481" header="0" footer="0"/>
  <pageSetup scale="80" orientation="landscape"/>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994"/>
  <sheetViews>
    <sheetView showGridLines="0" workbookViewId="0"/>
  </sheetViews>
  <sheetFormatPr baseColWidth="10" defaultColWidth="14.5" defaultRowHeight="15" customHeight="1"/>
  <cols>
    <col min="1" max="1" width="26.83203125" customWidth="1"/>
    <col min="2" max="2" width="12.5" customWidth="1"/>
    <col min="3" max="3" width="3.83203125" customWidth="1"/>
    <col min="4" max="4" width="13.6640625" customWidth="1"/>
    <col min="5" max="5" width="13.83203125" customWidth="1"/>
    <col min="6" max="6" width="10.6640625" customWidth="1"/>
    <col min="7" max="7" width="11.6640625" customWidth="1"/>
    <col min="8" max="26" width="8.83203125" customWidth="1"/>
  </cols>
  <sheetData>
    <row r="1" spans="1:15" ht="12.75" customHeight="1">
      <c r="A1" s="2" t="s">
        <v>0</v>
      </c>
      <c r="B1" s="4"/>
      <c r="C1" s="4"/>
      <c r="D1" s="4"/>
      <c r="E1" s="4"/>
    </row>
    <row r="2" spans="1:15" ht="12.75" customHeight="1">
      <c r="A2" s="5"/>
      <c r="B2" s="5"/>
      <c r="C2" s="5"/>
      <c r="D2" s="5"/>
      <c r="E2" s="4"/>
      <c r="F2" s="1"/>
      <c r="G2" s="1"/>
      <c r="H2" s="1"/>
      <c r="I2" s="1"/>
      <c r="J2" s="1"/>
    </row>
    <row r="3" spans="1:15" ht="12.75" customHeight="1">
      <c r="A3" s="7" t="s">
        <v>4</v>
      </c>
      <c r="B3" s="4"/>
      <c r="C3" s="4"/>
      <c r="D3" s="4"/>
      <c r="E3" s="4"/>
      <c r="F3" s="1"/>
      <c r="G3" s="1"/>
      <c r="H3" s="1"/>
    </row>
    <row r="4" spans="1:15" ht="12.75" customHeight="1">
      <c r="A4" s="7" t="s">
        <v>5</v>
      </c>
      <c r="B4" s="4"/>
      <c r="C4" s="4"/>
      <c r="D4" s="4"/>
      <c r="E4" s="4"/>
      <c r="F4" s="1"/>
      <c r="G4" s="1"/>
      <c r="H4" s="1"/>
    </row>
    <row r="5" spans="1:15" ht="12.75" customHeight="1">
      <c r="A5" s="1"/>
      <c r="B5" s="4"/>
      <c r="C5" s="4"/>
      <c r="D5" s="4"/>
      <c r="E5" s="4"/>
      <c r="F5" s="1"/>
      <c r="G5" s="1"/>
      <c r="H5" s="1"/>
    </row>
    <row r="6" spans="1:15" ht="12.75" customHeight="1">
      <c r="A6" s="9" t="s">
        <v>6</v>
      </c>
      <c r="B6" s="11"/>
      <c r="C6" s="1"/>
      <c r="D6" s="4"/>
      <c r="E6" s="4"/>
      <c r="H6" s="1"/>
    </row>
    <row r="7" spans="1:15" ht="12.75" customHeight="1">
      <c r="A7" s="12" t="s">
        <v>9</v>
      </c>
      <c r="B7" s="13">
        <v>0</v>
      </c>
      <c r="C7" s="14"/>
      <c r="D7" s="4"/>
      <c r="E7" s="4"/>
      <c r="H7" s="1"/>
    </row>
    <row r="8" spans="1:15" ht="12.75" customHeight="1">
      <c r="A8" s="12" t="s">
        <v>10</v>
      </c>
      <c r="B8" s="13">
        <v>0</v>
      </c>
      <c r="C8" s="14"/>
      <c r="D8" s="4"/>
      <c r="E8" s="4"/>
      <c r="H8" s="1"/>
    </row>
    <row r="9" spans="1:15" ht="12.75" customHeight="1">
      <c r="A9" s="12" t="s">
        <v>11</v>
      </c>
      <c r="B9" s="18">
        <f>O19</f>
        <v>0.23308000000000001</v>
      </c>
      <c r="C9" s="14"/>
      <c r="D9" s="4"/>
      <c r="E9" s="4"/>
      <c r="H9" s="1"/>
    </row>
    <row r="10" spans="1:15" ht="12.75" customHeight="1">
      <c r="A10" s="12" t="s">
        <v>14</v>
      </c>
      <c r="B10" s="19">
        <f>SUM(B7:B9)</f>
        <v>0.23308000000000001</v>
      </c>
      <c r="C10" s="14"/>
      <c r="D10" s="4"/>
      <c r="E10" s="4"/>
      <c r="H10" s="1"/>
    </row>
    <row r="11" spans="1:15" ht="12.75" customHeight="1">
      <c r="A11" s="20" t="s">
        <v>16</v>
      </c>
      <c r="B11" s="22">
        <v>0.01</v>
      </c>
      <c r="C11" s="14"/>
      <c r="D11" s="4"/>
      <c r="E11" s="4"/>
      <c r="H11" s="1"/>
    </row>
    <row r="12" spans="1:15" ht="12.75" customHeight="1">
      <c r="B12" s="4"/>
      <c r="C12" s="4"/>
      <c r="D12" s="4"/>
      <c r="E12" s="4"/>
      <c r="H12" s="1"/>
    </row>
    <row r="13" spans="1:15" ht="12.75" customHeight="1">
      <c r="A13" s="24" t="s">
        <v>19</v>
      </c>
      <c r="B13" s="26" t="s">
        <v>22</v>
      </c>
      <c r="C13" s="26"/>
      <c r="D13" s="28" t="s">
        <v>23</v>
      </c>
      <c r="E13" s="28" t="s">
        <v>24</v>
      </c>
      <c r="F13" s="26" t="s">
        <v>25</v>
      </c>
      <c r="G13" s="26" t="s">
        <v>26</v>
      </c>
      <c r="H13" s="26" t="s">
        <v>27</v>
      </c>
      <c r="I13" s="26" t="s">
        <v>28</v>
      </c>
      <c r="M13" s="30" t="s">
        <v>29</v>
      </c>
    </row>
    <row r="14" spans="1:15" ht="12.75" customHeight="1">
      <c r="A14" s="1"/>
      <c r="B14" s="4"/>
      <c r="C14" s="4"/>
      <c r="D14" s="4"/>
      <c r="E14" s="4"/>
      <c r="F14" s="4"/>
      <c r="G14" s="4"/>
      <c r="H14" s="1"/>
      <c r="I14" s="1"/>
      <c r="M14" s="35" t="s">
        <v>31</v>
      </c>
      <c r="N14" s="37">
        <v>1000</v>
      </c>
      <c r="O14" s="39"/>
    </row>
    <row r="15" spans="1:15" ht="12.75" customHeight="1">
      <c r="A15" s="41" t="s">
        <v>35</v>
      </c>
      <c r="B15" s="45">
        <f>'Op Assumptions'!E11+'Op Assumptions'!N8</f>
        <v>39360</v>
      </c>
      <c r="C15" s="47"/>
      <c r="D15" s="48">
        <v>1</v>
      </c>
      <c r="E15" s="47">
        <f>B15*D15</f>
        <v>39360</v>
      </c>
      <c r="F15" s="47">
        <f>'Personnel Expenses'!$B$10*E15</f>
        <v>9174.0288</v>
      </c>
      <c r="G15" s="51">
        <v>0</v>
      </c>
      <c r="H15" s="53">
        <f>+(B15+F15)*G15</f>
        <v>0</v>
      </c>
      <c r="I15" s="47">
        <f>+E15+F15+H15</f>
        <v>48534.0288</v>
      </c>
      <c r="M15" s="55" t="s">
        <v>42</v>
      </c>
      <c r="N15" s="37">
        <v>124.28</v>
      </c>
      <c r="O15" s="57">
        <f t="shared" ref="O15:O18" si="0">N15/1000</f>
        <v>0.12428</v>
      </c>
    </row>
    <row r="16" spans="1:15" ht="12.75" customHeight="1">
      <c r="A16" s="1"/>
      <c r="B16" s="47"/>
      <c r="C16" s="47"/>
      <c r="D16" s="59"/>
      <c r="E16" s="47"/>
      <c r="F16" s="47"/>
      <c r="G16" s="60"/>
      <c r="H16" s="53"/>
      <c r="I16" s="47"/>
      <c r="J16" s="4"/>
      <c r="K16" s="4"/>
      <c r="M16" s="55" t="s">
        <v>48</v>
      </c>
      <c r="N16" s="37">
        <v>62</v>
      </c>
      <c r="O16" s="57">
        <f t="shared" si="0"/>
        <v>6.2E-2</v>
      </c>
    </row>
    <row r="17" spans="1:15" ht="12.75" customHeight="1">
      <c r="A17" s="61" t="s">
        <v>49</v>
      </c>
      <c r="B17" s="45">
        <v>0</v>
      </c>
      <c r="C17" s="47"/>
      <c r="D17" s="63"/>
      <c r="E17" s="47">
        <f>B17*D17</f>
        <v>0</v>
      </c>
      <c r="F17" s="66">
        <v>0</v>
      </c>
      <c r="G17" s="51">
        <v>0</v>
      </c>
      <c r="H17" s="53">
        <f>+(B17+F17)*G17</f>
        <v>0</v>
      </c>
      <c r="I17" s="47">
        <f>+E17+F17+H17</f>
        <v>0</v>
      </c>
      <c r="M17" s="55" t="s">
        <v>52</v>
      </c>
      <c r="N17" s="37">
        <v>14.5</v>
      </c>
      <c r="O17" s="57">
        <f t="shared" si="0"/>
        <v>1.4500000000000001E-2</v>
      </c>
    </row>
    <row r="18" spans="1:15" ht="12.75" customHeight="1">
      <c r="A18" s="1"/>
      <c r="B18" s="47"/>
      <c r="C18" s="47"/>
      <c r="D18" s="59"/>
      <c r="E18" s="47"/>
      <c r="F18" s="47"/>
      <c r="G18" s="60"/>
      <c r="H18" s="53"/>
      <c r="I18" s="47"/>
      <c r="M18" s="55" t="s">
        <v>53</v>
      </c>
      <c r="N18" s="37">
        <v>32.299999999999997</v>
      </c>
      <c r="O18" s="57">
        <f t="shared" si="0"/>
        <v>3.2299999999999995E-2</v>
      </c>
    </row>
    <row r="19" spans="1:15" ht="12.75" customHeight="1">
      <c r="A19" s="61" t="s">
        <v>54</v>
      </c>
      <c r="B19" s="45">
        <v>0</v>
      </c>
      <c r="C19" s="47"/>
      <c r="D19" s="63"/>
      <c r="E19" s="47">
        <f>B19*D19</f>
        <v>0</v>
      </c>
      <c r="F19" s="66">
        <v>0</v>
      </c>
      <c r="G19" s="51">
        <v>0</v>
      </c>
      <c r="H19" s="53">
        <f>+(B19+F19)*G19</f>
        <v>0</v>
      </c>
      <c r="I19" s="47">
        <f>+E19+F19+H19</f>
        <v>0</v>
      </c>
      <c r="N19" s="39"/>
      <c r="O19" s="57">
        <f>SUM(O15:O18)</f>
        <v>0.23308000000000001</v>
      </c>
    </row>
    <row r="20" spans="1:15" ht="12.75" customHeight="1">
      <c r="A20" s="1"/>
      <c r="B20" s="47"/>
      <c r="C20" s="47"/>
      <c r="D20" s="59"/>
      <c r="E20" s="47"/>
      <c r="F20" s="47"/>
      <c r="G20" s="60"/>
      <c r="H20" s="53"/>
      <c r="I20" s="47"/>
    </row>
    <row r="21" spans="1:15" ht="12.75" customHeight="1">
      <c r="A21" s="61" t="s">
        <v>56</v>
      </c>
      <c r="B21" s="45">
        <v>0</v>
      </c>
      <c r="C21" s="47"/>
      <c r="D21" s="63"/>
      <c r="E21" s="47">
        <f>B21*D21</f>
        <v>0</v>
      </c>
      <c r="F21" s="66">
        <v>0</v>
      </c>
      <c r="G21" s="51">
        <v>0</v>
      </c>
      <c r="H21" s="53">
        <f>+(B21+F21)*G21</f>
        <v>0</v>
      </c>
      <c r="I21" s="47">
        <f>+E21+F21+H21</f>
        <v>0</v>
      </c>
    </row>
    <row r="22" spans="1:15" ht="12.75" customHeight="1">
      <c r="A22" s="1"/>
      <c r="B22" s="47"/>
      <c r="C22" s="47"/>
      <c r="D22" s="59"/>
      <c r="E22" s="47"/>
      <c r="F22" s="47"/>
      <c r="G22" s="60"/>
      <c r="H22" s="53"/>
      <c r="I22" s="47"/>
    </row>
    <row r="23" spans="1:15" ht="12.75" customHeight="1">
      <c r="A23" s="41" t="s">
        <v>59</v>
      </c>
      <c r="B23" s="45">
        <v>0</v>
      </c>
      <c r="C23" s="47"/>
      <c r="D23" s="48"/>
      <c r="E23" s="47">
        <f>B23*D23</f>
        <v>0</v>
      </c>
      <c r="F23" s="66">
        <v>0</v>
      </c>
      <c r="G23" s="51">
        <v>0</v>
      </c>
      <c r="H23" s="53">
        <f>+(B23+F23)*G23</f>
        <v>0</v>
      </c>
      <c r="I23" s="47">
        <f>+E23+F23+H23</f>
        <v>0</v>
      </c>
    </row>
    <row r="24" spans="1:15" ht="12.75" customHeight="1">
      <c r="A24" s="1"/>
      <c r="B24" s="47"/>
      <c r="C24" s="47"/>
      <c r="D24" s="59"/>
      <c r="E24" s="47"/>
      <c r="F24" s="47"/>
      <c r="G24" s="60"/>
      <c r="H24" s="53"/>
      <c r="I24" s="47"/>
    </row>
    <row r="25" spans="1:15" ht="12.75" customHeight="1">
      <c r="A25" s="61"/>
      <c r="B25" s="73"/>
      <c r="C25" s="47"/>
      <c r="D25" s="63"/>
      <c r="E25" s="47">
        <f>B25*D25</f>
        <v>0</v>
      </c>
      <c r="F25" s="47">
        <f>'Personnel Expenses'!$B$10*E25</f>
        <v>0</v>
      </c>
      <c r="G25" s="51">
        <v>0</v>
      </c>
      <c r="H25" s="53">
        <f>+(B25+F25)*G25</f>
        <v>0</v>
      </c>
      <c r="I25" s="47">
        <f>+E25+F25+H25</f>
        <v>0</v>
      </c>
    </row>
    <row r="26" spans="1:15" ht="12.75" customHeight="1">
      <c r="A26" s="1"/>
      <c r="B26" s="47"/>
      <c r="C26" s="77"/>
      <c r="D26" s="78"/>
      <c r="E26" s="77"/>
      <c r="F26" s="47"/>
      <c r="G26" s="4"/>
      <c r="H26" s="1"/>
      <c r="I26" s="47"/>
    </row>
    <row r="27" spans="1:15" ht="12.75" customHeight="1">
      <c r="A27" s="79" t="s">
        <v>60</v>
      </c>
      <c r="B27" s="81">
        <f>SUM(B14:B26)</f>
        <v>39360</v>
      </c>
      <c r="C27" s="47"/>
      <c r="D27" s="83">
        <f>SUM(D15:D25)</f>
        <v>1</v>
      </c>
      <c r="E27" s="47">
        <f>SUM(E15:E26)</f>
        <v>39360</v>
      </c>
      <c r="F27" s="81">
        <f>SUM(F14:F26)</f>
        <v>9174.0288</v>
      </c>
      <c r="G27" s="84"/>
      <c r="H27" s="81">
        <f t="shared" ref="H27:I27" si="1">SUM(H14:H26)</f>
        <v>0</v>
      </c>
      <c r="I27" s="81">
        <f t="shared" si="1"/>
        <v>48534.0288</v>
      </c>
    </row>
    <row r="28" spans="1:15" ht="12.75" customHeight="1">
      <c r="B28" s="4"/>
      <c r="C28" s="4"/>
      <c r="D28" s="4"/>
      <c r="E28" s="4"/>
    </row>
    <row r="29" spans="1:15" ht="12.75" customHeight="1">
      <c r="B29" s="4"/>
      <c r="C29" s="4"/>
      <c r="D29" s="4"/>
      <c r="E29" s="4"/>
    </row>
    <row r="30" spans="1:15" ht="12.75" customHeight="1">
      <c r="B30" s="4"/>
      <c r="C30" s="4"/>
      <c r="D30" s="4"/>
      <c r="E30" s="4"/>
    </row>
    <row r="31" spans="1:15" ht="12.75" customHeight="1">
      <c r="B31" s="4"/>
      <c r="C31" s="4"/>
      <c r="D31" s="4"/>
      <c r="E31" s="4"/>
    </row>
    <row r="32" spans="1:15" ht="12.75" customHeight="1">
      <c r="B32" s="4"/>
      <c r="C32" s="4"/>
      <c r="D32" s="4"/>
      <c r="E32" s="4"/>
    </row>
    <row r="33" spans="2:5" ht="12.75" customHeight="1">
      <c r="B33" s="4"/>
      <c r="C33" s="4"/>
      <c r="D33" s="4"/>
      <c r="E33" s="4"/>
    </row>
    <row r="34" spans="2:5" ht="12.75" customHeight="1">
      <c r="B34" s="4"/>
      <c r="C34" s="4"/>
      <c r="D34" s="4"/>
      <c r="E34" s="4"/>
    </row>
    <row r="35" spans="2:5" ht="12.75" customHeight="1">
      <c r="B35" s="4"/>
      <c r="C35" s="4"/>
      <c r="D35" s="4"/>
      <c r="E35" s="4"/>
    </row>
    <row r="36" spans="2:5" ht="12.75" customHeight="1">
      <c r="B36" s="4"/>
      <c r="C36" s="4"/>
      <c r="D36" s="4"/>
      <c r="E36" s="4"/>
    </row>
    <row r="37" spans="2:5" ht="12.75" customHeight="1">
      <c r="B37" s="4"/>
      <c r="C37" s="4"/>
      <c r="D37" s="4"/>
      <c r="E37" s="4"/>
    </row>
    <row r="38" spans="2:5" ht="12.75" customHeight="1">
      <c r="B38" s="4"/>
      <c r="C38" s="4"/>
      <c r="D38" s="4"/>
      <c r="E38" s="4"/>
    </row>
    <row r="39" spans="2:5" ht="12.75" customHeight="1">
      <c r="B39" s="4"/>
      <c r="C39" s="4"/>
      <c r="D39" s="4"/>
      <c r="E39" s="4"/>
    </row>
    <row r="40" spans="2:5" ht="12.75" customHeight="1">
      <c r="B40" s="4"/>
      <c r="C40" s="4"/>
      <c r="D40" s="4"/>
      <c r="E40" s="4"/>
    </row>
    <row r="41" spans="2:5" ht="12.75" customHeight="1">
      <c r="B41" s="4"/>
      <c r="C41" s="4"/>
      <c r="D41" s="4"/>
      <c r="E41" s="4"/>
    </row>
    <row r="42" spans="2:5" ht="12.75" customHeight="1">
      <c r="B42" s="4"/>
      <c r="C42" s="4"/>
      <c r="D42" s="4"/>
      <c r="E42" s="4"/>
    </row>
    <row r="43" spans="2:5" ht="12.75" customHeight="1">
      <c r="B43" s="4"/>
      <c r="C43" s="4"/>
      <c r="D43" s="4"/>
      <c r="E43" s="4"/>
    </row>
    <row r="44" spans="2:5" ht="12.75" customHeight="1">
      <c r="B44" s="4"/>
      <c r="C44" s="4"/>
      <c r="D44" s="4"/>
      <c r="E44" s="4"/>
    </row>
    <row r="45" spans="2:5" ht="12.75" customHeight="1">
      <c r="B45" s="4"/>
      <c r="C45" s="4"/>
      <c r="D45" s="4"/>
      <c r="E45" s="4"/>
    </row>
    <row r="46" spans="2:5" ht="12.75" customHeight="1">
      <c r="B46" s="4"/>
      <c r="C46" s="4"/>
      <c r="D46" s="4"/>
      <c r="E46" s="4"/>
    </row>
    <row r="47" spans="2:5" ht="12.75" customHeight="1">
      <c r="B47" s="4"/>
      <c r="C47" s="4"/>
      <c r="D47" s="4"/>
      <c r="E47" s="4"/>
    </row>
    <row r="48" spans="2:5" ht="12.75" customHeight="1">
      <c r="B48" s="4"/>
      <c r="C48" s="4"/>
      <c r="D48" s="4"/>
      <c r="E48" s="4"/>
    </row>
    <row r="49" spans="2:5" ht="12.75" customHeight="1">
      <c r="B49" s="4"/>
      <c r="C49" s="4"/>
      <c r="D49" s="4"/>
      <c r="E49" s="4"/>
    </row>
    <row r="50" spans="2:5" ht="12.75" customHeight="1">
      <c r="B50" s="4"/>
      <c r="C50" s="4"/>
      <c r="D50" s="4"/>
      <c r="E50" s="4"/>
    </row>
    <row r="51" spans="2:5" ht="12.75" customHeight="1">
      <c r="B51" s="4"/>
      <c r="C51" s="4"/>
      <c r="D51" s="4"/>
      <c r="E51" s="4"/>
    </row>
    <row r="52" spans="2:5" ht="12.75" customHeight="1">
      <c r="B52" s="4"/>
      <c r="C52" s="4"/>
      <c r="D52" s="4"/>
      <c r="E52" s="4"/>
    </row>
    <row r="53" spans="2:5" ht="12.75" customHeight="1">
      <c r="B53" s="4"/>
      <c r="C53" s="4"/>
      <c r="D53" s="4"/>
      <c r="E53" s="4"/>
    </row>
    <row r="54" spans="2:5" ht="12.75" customHeight="1">
      <c r="B54" s="4"/>
      <c r="C54" s="4"/>
      <c r="D54" s="4"/>
      <c r="E54" s="4"/>
    </row>
    <row r="55" spans="2:5" ht="12.75" customHeight="1">
      <c r="B55" s="4"/>
      <c r="C55" s="4"/>
      <c r="D55" s="4"/>
      <c r="E55" s="4"/>
    </row>
    <row r="56" spans="2:5" ht="12.75" customHeight="1">
      <c r="B56" s="4"/>
      <c r="C56" s="4"/>
      <c r="D56" s="4"/>
      <c r="E56" s="4"/>
    </row>
    <row r="57" spans="2:5" ht="12.75" customHeight="1">
      <c r="B57" s="4"/>
      <c r="C57" s="4"/>
      <c r="D57" s="4"/>
      <c r="E57" s="4"/>
    </row>
    <row r="58" spans="2:5" ht="12.75" customHeight="1">
      <c r="B58" s="4"/>
      <c r="C58" s="4"/>
      <c r="D58" s="4"/>
      <c r="E58" s="4"/>
    </row>
    <row r="59" spans="2:5" ht="12.75" customHeight="1">
      <c r="B59" s="4"/>
      <c r="C59" s="4"/>
      <c r="D59" s="4"/>
      <c r="E59" s="4"/>
    </row>
    <row r="60" spans="2:5" ht="12.75" customHeight="1">
      <c r="B60" s="4"/>
      <c r="C60" s="4"/>
      <c r="D60" s="4"/>
      <c r="E60" s="4"/>
    </row>
    <row r="61" spans="2:5" ht="12.75" customHeight="1">
      <c r="B61" s="4"/>
      <c r="C61" s="4"/>
      <c r="D61" s="4"/>
      <c r="E61" s="4"/>
    </row>
    <row r="62" spans="2:5" ht="12.75" customHeight="1">
      <c r="B62" s="4"/>
      <c r="C62" s="4"/>
      <c r="D62" s="4"/>
      <c r="E62" s="4"/>
    </row>
    <row r="63" spans="2:5" ht="12.75" customHeight="1">
      <c r="B63" s="4"/>
      <c r="C63" s="4"/>
      <c r="D63" s="4"/>
      <c r="E63" s="4"/>
    </row>
    <row r="64" spans="2:5" ht="12.75" customHeight="1">
      <c r="B64" s="4"/>
      <c r="C64" s="4"/>
      <c r="D64" s="4"/>
      <c r="E64" s="4"/>
    </row>
    <row r="65" spans="2:5" ht="12.75" customHeight="1">
      <c r="B65" s="4"/>
      <c r="C65" s="4"/>
      <c r="D65" s="4"/>
      <c r="E65" s="4"/>
    </row>
    <row r="66" spans="2:5" ht="12.75" customHeight="1">
      <c r="B66" s="4"/>
      <c r="C66" s="4"/>
      <c r="D66" s="4"/>
      <c r="E66" s="4"/>
    </row>
    <row r="67" spans="2:5" ht="12.75" customHeight="1">
      <c r="B67" s="4"/>
      <c r="C67" s="4"/>
      <c r="D67" s="4"/>
      <c r="E67" s="4"/>
    </row>
    <row r="68" spans="2:5" ht="12.75" customHeight="1">
      <c r="B68" s="4"/>
      <c r="C68" s="4"/>
      <c r="D68" s="4"/>
      <c r="E68" s="4"/>
    </row>
    <row r="69" spans="2:5" ht="12.75" customHeight="1">
      <c r="B69" s="4"/>
      <c r="C69" s="4"/>
      <c r="D69" s="4"/>
      <c r="E69" s="4"/>
    </row>
    <row r="70" spans="2:5" ht="12.75" customHeight="1">
      <c r="B70" s="4"/>
      <c r="C70" s="4"/>
      <c r="D70" s="4"/>
      <c r="E70" s="4"/>
    </row>
    <row r="71" spans="2:5" ht="12.75" customHeight="1">
      <c r="B71" s="4"/>
      <c r="C71" s="4"/>
      <c r="D71" s="4"/>
      <c r="E71" s="4"/>
    </row>
    <row r="72" spans="2:5" ht="12.75" customHeight="1">
      <c r="B72" s="4"/>
      <c r="C72" s="4"/>
      <c r="D72" s="4"/>
      <c r="E72" s="4"/>
    </row>
    <row r="73" spans="2:5" ht="12.75" customHeight="1">
      <c r="B73" s="4"/>
      <c r="C73" s="4"/>
      <c r="D73" s="4"/>
      <c r="E73" s="4"/>
    </row>
    <row r="74" spans="2:5" ht="12.75" customHeight="1">
      <c r="B74" s="4"/>
      <c r="C74" s="4"/>
      <c r="D74" s="4"/>
      <c r="E74" s="4"/>
    </row>
    <row r="75" spans="2:5" ht="12.75" customHeight="1">
      <c r="B75" s="4"/>
      <c r="C75" s="4"/>
      <c r="D75" s="4"/>
      <c r="E75" s="4"/>
    </row>
    <row r="76" spans="2:5" ht="12.75" customHeight="1">
      <c r="B76" s="4"/>
      <c r="C76" s="4"/>
      <c r="D76" s="4"/>
      <c r="E76" s="4"/>
    </row>
    <row r="77" spans="2:5" ht="12.75" customHeight="1">
      <c r="B77" s="4"/>
      <c r="C77" s="4"/>
      <c r="D77" s="4"/>
      <c r="E77" s="4"/>
    </row>
    <row r="78" spans="2:5" ht="12.75" customHeight="1">
      <c r="B78" s="4"/>
      <c r="C78" s="4"/>
      <c r="D78" s="4"/>
      <c r="E78" s="4"/>
    </row>
    <row r="79" spans="2:5" ht="12.75" customHeight="1">
      <c r="B79" s="4"/>
      <c r="C79" s="4"/>
      <c r="D79" s="4"/>
      <c r="E79" s="4"/>
    </row>
    <row r="80" spans="2:5" ht="12.75" customHeight="1">
      <c r="B80" s="4"/>
      <c r="C80" s="4"/>
      <c r="D80" s="4"/>
      <c r="E80" s="4"/>
    </row>
    <row r="81" spans="2:5" ht="12.75" customHeight="1">
      <c r="B81" s="4"/>
      <c r="C81" s="4"/>
      <c r="D81" s="4"/>
      <c r="E81" s="4"/>
    </row>
    <row r="82" spans="2:5" ht="12.75" customHeight="1">
      <c r="B82" s="4"/>
      <c r="C82" s="4"/>
      <c r="D82" s="4"/>
      <c r="E82" s="4"/>
    </row>
    <row r="83" spans="2:5" ht="12.75" customHeight="1">
      <c r="B83" s="4"/>
      <c r="C83" s="4"/>
      <c r="D83" s="4"/>
      <c r="E83" s="4"/>
    </row>
    <row r="84" spans="2:5" ht="12.75" customHeight="1">
      <c r="B84" s="4"/>
      <c r="C84" s="4"/>
      <c r="D84" s="4"/>
      <c r="E84" s="4"/>
    </row>
    <row r="85" spans="2:5" ht="12.75" customHeight="1">
      <c r="B85" s="4"/>
      <c r="C85" s="4"/>
      <c r="D85" s="4"/>
      <c r="E85" s="4"/>
    </row>
    <row r="86" spans="2:5" ht="12.75" customHeight="1">
      <c r="B86" s="4"/>
      <c r="C86" s="4"/>
      <c r="D86" s="4"/>
      <c r="E86" s="4"/>
    </row>
    <row r="87" spans="2:5" ht="12.75" customHeight="1">
      <c r="B87" s="4"/>
      <c r="C87" s="4"/>
      <c r="D87" s="4"/>
      <c r="E87" s="4"/>
    </row>
    <row r="88" spans="2:5" ht="12.75" customHeight="1">
      <c r="B88" s="4"/>
      <c r="C88" s="4"/>
      <c r="D88" s="4"/>
      <c r="E88" s="4"/>
    </row>
    <row r="89" spans="2:5" ht="12.75" customHeight="1">
      <c r="B89" s="4"/>
      <c r="C89" s="4"/>
      <c r="D89" s="4"/>
      <c r="E89" s="4"/>
    </row>
    <row r="90" spans="2:5" ht="12.75" customHeight="1">
      <c r="B90" s="4"/>
      <c r="C90" s="4"/>
      <c r="D90" s="4"/>
      <c r="E90" s="4"/>
    </row>
    <row r="91" spans="2:5" ht="12.75" customHeight="1">
      <c r="B91" s="4"/>
      <c r="C91" s="4"/>
      <c r="D91" s="4"/>
      <c r="E91" s="4"/>
    </row>
    <row r="92" spans="2:5" ht="12.75" customHeight="1">
      <c r="B92" s="4"/>
      <c r="C92" s="4"/>
      <c r="D92" s="4"/>
      <c r="E92" s="4"/>
    </row>
    <row r="93" spans="2:5" ht="12.75" customHeight="1">
      <c r="B93" s="4"/>
      <c r="C93" s="4"/>
      <c r="D93" s="4"/>
      <c r="E93" s="4"/>
    </row>
    <row r="94" spans="2:5" ht="12.75" customHeight="1">
      <c r="B94" s="4"/>
      <c r="C94" s="4"/>
      <c r="D94" s="4"/>
      <c r="E94" s="4"/>
    </row>
    <row r="95" spans="2:5" ht="12.75" customHeight="1">
      <c r="B95" s="4"/>
      <c r="C95" s="4"/>
      <c r="D95" s="4"/>
      <c r="E95" s="4"/>
    </row>
    <row r="96" spans="2:5" ht="12.75" customHeight="1">
      <c r="B96" s="4"/>
      <c r="C96" s="4"/>
      <c r="D96" s="4"/>
      <c r="E96" s="4"/>
    </row>
    <row r="97" spans="2:5" ht="12.75" customHeight="1">
      <c r="B97" s="4"/>
      <c r="C97" s="4"/>
      <c r="D97" s="4"/>
      <c r="E97" s="4"/>
    </row>
    <row r="98" spans="2:5" ht="12.75" customHeight="1">
      <c r="B98" s="4"/>
      <c r="C98" s="4"/>
      <c r="D98" s="4"/>
      <c r="E98" s="4"/>
    </row>
    <row r="99" spans="2:5" ht="12.75" customHeight="1">
      <c r="B99" s="4"/>
      <c r="C99" s="4"/>
      <c r="D99" s="4"/>
      <c r="E99" s="4"/>
    </row>
    <row r="100" spans="2:5" ht="12.75" customHeight="1">
      <c r="B100" s="4"/>
      <c r="C100" s="4"/>
      <c r="D100" s="4"/>
      <c r="E100" s="4"/>
    </row>
    <row r="101" spans="2:5" ht="12.75" customHeight="1">
      <c r="B101" s="4"/>
      <c r="C101" s="4"/>
      <c r="D101" s="4"/>
      <c r="E101" s="4"/>
    </row>
    <row r="102" spans="2:5" ht="12.75" customHeight="1">
      <c r="B102" s="4"/>
      <c r="C102" s="4"/>
      <c r="D102" s="4"/>
      <c r="E102" s="4"/>
    </row>
    <row r="103" spans="2:5" ht="12.75" customHeight="1">
      <c r="B103" s="4"/>
      <c r="C103" s="4"/>
      <c r="D103" s="4"/>
      <c r="E103" s="4"/>
    </row>
    <row r="104" spans="2:5" ht="12.75" customHeight="1">
      <c r="B104" s="4"/>
      <c r="C104" s="4"/>
      <c r="D104" s="4"/>
      <c r="E104" s="4"/>
    </row>
    <row r="105" spans="2:5" ht="12.75" customHeight="1">
      <c r="B105" s="4"/>
      <c r="C105" s="4"/>
      <c r="D105" s="4"/>
      <c r="E105" s="4"/>
    </row>
    <row r="106" spans="2:5" ht="12.75" customHeight="1">
      <c r="B106" s="4"/>
      <c r="C106" s="4"/>
      <c r="D106" s="4"/>
      <c r="E106" s="4"/>
    </row>
    <row r="107" spans="2:5" ht="12.75" customHeight="1">
      <c r="B107" s="4"/>
      <c r="C107" s="4"/>
      <c r="D107" s="4"/>
      <c r="E107" s="4"/>
    </row>
    <row r="108" spans="2:5" ht="12.75" customHeight="1">
      <c r="B108" s="4"/>
      <c r="C108" s="4"/>
      <c r="D108" s="4"/>
      <c r="E108" s="4"/>
    </row>
    <row r="109" spans="2:5" ht="12.75" customHeight="1">
      <c r="B109" s="4"/>
      <c r="C109" s="4"/>
      <c r="D109" s="4"/>
      <c r="E109" s="4"/>
    </row>
    <row r="110" spans="2:5" ht="12.75" customHeight="1">
      <c r="B110" s="4"/>
      <c r="C110" s="4"/>
      <c r="D110" s="4"/>
      <c r="E110" s="4"/>
    </row>
    <row r="111" spans="2:5" ht="12.75" customHeight="1">
      <c r="B111" s="4"/>
      <c r="C111" s="4"/>
      <c r="D111" s="4"/>
      <c r="E111" s="4"/>
    </row>
    <row r="112" spans="2:5" ht="12.75" customHeight="1">
      <c r="B112" s="4"/>
      <c r="C112" s="4"/>
      <c r="D112" s="4"/>
      <c r="E112" s="4"/>
    </row>
    <row r="113" spans="2:5" ht="12.75" customHeight="1">
      <c r="B113" s="4"/>
      <c r="C113" s="4"/>
      <c r="D113" s="4"/>
      <c r="E113" s="4"/>
    </row>
    <row r="114" spans="2:5" ht="12.75" customHeight="1">
      <c r="B114" s="4"/>
      <c r="C114" s="4"/>
      <c r="D114" s="4"/>
      <c r="E114" s="4"/>
    </row>
    <row r="115" spans="2:5" ht="12.75" customHeight="1">
      <c r="B115" s="4"/>
      <c r="C115" s="4"/>
      <c r="D115" s="4"/>
      <c r="E115" s="4"/>
    </row>
    <row r="116" spans="2:5" ht="12.75" customHeight="1">
      <c r="B116" s="4"/>
      <c r="C116" s="4"/>
      <c r="D116" s="4"/>
      <c r="E116" s="4"/>
    </row>
    <row r="117" spans="2:5" ht="12.75" customHeight="1">
      <c r="B117" s="4"/>
      <c r="C117" s="4"/>
      <c r="D117" s="4"/>
      <c r="E117" s="4"/>
    </row>
    <row r="118" spans="2:5" ht="12.75" customHeight="1">
      <c r="B118" s="4"/>
      <c r="C118" s="4"/>
      <c r="D118" s="4"/>
      <c r="E118" s="4"/>
    </row>
    <row r="119" spans="2:5" ht="12.75" customHeight="1">
      <c r="B119" s="4"/>
      <c r="C119" s="4"/>
      <c r="D119" s="4"/>
      <c r="E119" s="4"/>
    </row>
    <row r="120" spans="2:5" ht="12.75" customHeight="1">
      <c r="B120" s="4"/>
      <c r="C120" s="4"/>
      <c r="D120" s="4"/>
      <c r="E120" s="4"/>
    </row>
    <row r="121" spans="2:5" ht="12.75" customHeight="1">
      <c r="B121" s="4"/>
      <c r="C121" s="4"/>
      <c r="D121" s="4"/>
      <c r="E121" s="4"/>
    </row>
    <row r="122" spans="2:5" ht="12.75" customHeight="1">
      <c r="B122" s="4"/>
      <c r="C122" s="4"/>
      <c r="D122" s="4"/>
      <c r="E122" s="4"/>
    </row>
    <row r="123" spans="2:5" ht="12.75" customHeight="1">
      <c r="B123" s="4"/>
      <c r="C123" s="4"/>
      <c r="D123" s="4"/>
      <c r="E123" s="4"/>
    </row>
    <row r="124" spans="2:5" ht="12.75" customHeight="1">
      <c r="B124" s="4"/>
      <c r="C124" s="4"/>
      <c r="D124" s="4"/>
      <c r="E124" s="4"/>
    </row>
    <row r="125" spans="2:5" ht="12.75" customHeight="1">
      <c r="B125" s="4"/>
      <c r="C125" s="4"/>
      <c r="D125" s="4"/>
      <c r="E125" s="4"/>
    </row>
    <row r="126" spans="2:5" ht="12.75" customHeight="1">
      <c r="B126" s="4"/>
      <c r="C126" s="4"/>
      <c r="D126" s="4"/>
      <c r="E126" s="4"/>
    </row>
    <row r="127" spans="2:5" ht="12.75" customHeight="1">
      <c r="B127" s="4"/>
      <c r="C127" s="4"/>
      <c r="D127" s="4"/>
      <c r="E127" s="4"/>
    </row>
    <row r="128" spans="2:5" ht="12.75" customHeight="1">
      <c r="B128" s="4"/>
      <c r="C128" s="4"/>
      <c r="D128" s="4"/>
      <c r="E128" s="4"/>
    </row>
    <row r="129" spans="2:5" ht="12.75" customHeight="1">
      <c r="B129" s="4"/>
      <c r="C129" s="4"/>
      <c r="D129" s="4"/>
      <c r="E129" s="4"/>
    </row>
    <row r="130" spans="2:5" ht="12.75" customHeight="1">
      <c r="B130" s="4"/>
      <c r="C130" s="4"/>
      <c r="D130" s="4"/>
      <c r="E130" s="4"/>
    </row>
    <row r="131" spans="2:5" ht="12.75" customHeight="1">
      <c r="B131" s="4"/>
      <c r="C131" s="4"/>
      <c r="D131" s="4"/>
      <c r="E131" s="4"/>
    </row>
    <row r="132" spans="2:5" ht="12.75" customHeight="1">
      <c r="B132" s="4"/>
      <c r="C132" s="4"/>
      <c r="D132" s="4"/>
      <c r="E132" s="4"/>
    </row>
    <row r="133" spans="2:5" ht="12.75" customHeight="1">
      <c r="B133" s="4"/>
      <c r="C133" s="4"/>
      <c r="D133" s="4"/>
      <c r="E133" s="4"/>
    </row>
    <row r="134" spans="2:5" ht="12.75" customHeight="1">
      <c r="B134" s="4"/>
      <c r="C134" s="4"/>
      <c r="D134" s="4"/>
      <c r="E134" s="4"/>
    </row>
    <row r="135" spans="2:5" ht="12.75" customHeight="1">
      <c r="B135" s="4"/>
      <c r="C135" s="4"/>
      <c r="D135" s="4"/>
      <c r="E135" s="4"/>
    </row>
    <row r="136" spans="2:5" ht="12.75" customHeight="1">
      <c r="B136" s="4"/>
      <c r="C136" s="4"/>
      <c r="D136" s="4"/>
      <c r="E136" s="4"/>
    </row>
    <row r="137" spans="2:5" ht="12.75" customHeight="1">
      <c r="B137" s="4"/>
      <c r="C137" s="4"/>
      <c r="D137" s="4"/>
      <c r="E137" s="4"/>
    </row>
    <row r="138" spans="2:5" ht="12.75" customHeight="1">
      <c r="B138" s="4"/>
      <c r="C138" s="4"/>
      <c r="D138" s="4"/>
      <c r="E138" s="4"/>
    </row>
    <row r="139" spans="2:5" ht="12.75" customHeight="1">
      <c r="B139" s="4"/>
      <c r="C139" s="4"/>
      <c r="D139" s="4"/>
      <c r="E139" s="4"/>
    </row>
    <row r="140" spans="2:5" ht="12.75" customHeight="1">
      <c r="B140" s="4"/>
      <c r="C140" s="4"/>
      <c r="D140" s="4"/>
      <c r="E140" s="4"/>
    </row>
    <row r="141" spans="2:5" ht="12.75" customHeight="1">
      <c r="B141" s="4"/>
      <c r="C141" s="4"/>
      <c r="D141" s="4"/>
      <c r="E141" s="4"/>
    </row>
    <row r="142" spans="2:5" ht="12.75" customHeight="1">
      <c r="B142" s="4"/>
      <c r="C142" s="4"/>
      <c r="D142" s="4"/>
      <c r="E142" s="4"/>
    </row>
    <row r="143" spans="2:5" ht="12.75" customHeight="1">
      <c r="B143" s="4"/>
      <c r="C143" s="4"/>
      <c r="D143" s="4"/>
      <c r="E143" s="4"/>
    </row>
    <row r="144" spans="2:5" ht="12.75" customHeight="1">
      <c r="B144" s="4"/>
      <c r="C144" s="4"/>
      <c r="D144" s="4"/>
      <c r="E144" s="4"/>
    </row>
    <row r="145" spans="2:5" ht="12.75" customHeight="1">
      <c r="B145" s="4"/>
      <c r="C145" s="4"/>
      <c r="D145" s="4"/>
      <c r="E145" s="4"/>
    </row>
    <row r="146" spans="2:5" ht="12.75" customHeight="1">
      <c r="B146" s="4"/>
      <c r="C146" s="4"/>
      <c r="D146" s="4"/>
      <c r="E146" s="4"/>
    </row>
    <row r="147" spans="2:5" ht="12.75" customHeight="1">
      <c r="B147" s="4"/>
      <c r="C147" s="4"/>
      <c r="D147" s="4"/>
      <c r="E147" s="4"/>
    </row>
    <row r="148" spans="2:5" ht="12.75" customHeight="1">
      <c r="B148" s="4"/>
      <c r="C148" s="4"/>
      <c r="D148" s="4"/>
      <c r="E148" s="4"/>
    </row>
    <row r="149" spans="2:5" ht="12.75" customHeight="1">
      <c r="B149" s="4"/>
      <c r="C149" s="4"/>
      <c r="D149" s="4"/>
      <c r="E149" s="4"/>
    </row>
    <row r="150" spans="2:5" ht="12.75" customHeight="1">
      <c r="B150" s="4"/>
      <c r="C150" s="4"/>
      <c r="D150" s="4"/>
      <c r="E150" s="4"/>
    </row>
    <row r="151" spans="2:5" ht="12.75" customHeight="1">
      <c r="B151" s="4"/>
      <c r="C151" s="4"/>
      <c r="D151" s="4"/>
      <c r="E151" s="4"/>
    </row>
    <row r="152" spans="2:5" ht="12.75" customHeight="1">
      <c r="B152" s="4"/>
      <c r="C152" s="4"/>
      <c r="D152" s="4"/>
      <c r="E152" s="4"/>
    </row>
    <row r="153" spans="2:5" ht="12.75" customHeight="1">
      <c r="B153" s="4"/>
      <c r="C153" s="4"/>
      <c r="D153" s="4"/>
      <c r="E153" s="4"/>
    </row>
    <row r="154" spans="2:5" ht="12.75" customHeight="1">
      <c r="B154" s="4"/>
      <c r="C154" s="4"/>
      <c r="D154" s="4"/>
      <c r="E154" s="4"/>
    </row>
    <row r="155" spans="2:5" ht="12.75" customHeight="1">
      <c r="B155" s="4"/>
      <c r="C155" s="4"/>
      <c r="D155" s="4"/>
      <c r="E155" s="4"/>
    </row>
    <row r="156" spans="2:5" ht="12.75" customHeight="1">
      <c r="B156" s="4"/>
      <c r="C156" s="4"/>
      <c r="D156" s="4"/>
      <c r="E156" s="4"/>
    </row>
    <row r="157" spans="2:5" ht="12.75" customHeight="1">
      <c r="B157" s="4"/>
      <c r="C157" s="4"/>
      <c r="D157" s="4"/>
      <c r="E157" s="4"/>
    </row>
    <row r="158" spans="2:5" ht="12.75" customHeight="1">
      <c r="B158" s="4"/>
      <c r="C158" s="4"/>
      <c r="D158" s="4"/>
      <c r="E158" s="4"/>
    </row>
    <row r="159" spans="2:5" ht="12.75" customHeight="1">
      <c r="B159" s="4"/>
      <c r="C159" s="4"/>
      <c r="D159" s="4"/>
      <c r="E159" s="4"/>
    </row>
    <row r="160" spans="2:5" ht="12.75" customHeight="1">
      <c r="B160" s="4"/>
      <c r="C160" s="4"/>
      <c r="D160" s="4"/>
      <c r="E160" s="4"/>
    </row>
    <row r="161" spans="2:5" ht="12.75" customHeight="1">
      <c r="B161" s="4"/>
      <c r="C161" s="4"/>
      <c r="D161" s="4"/>
      <c r="E161" s="4"/>
    </row>
    <row r="162" spans="2:5" ht="12.75" customHeight="1">
      <c r="B162" s="4"/>
      <c r="C162" s="4"/>
      <c r="D162" s="4"/>
      <c r="E162" s="4"/>
    </row>
    <row r="163" spans="2:5" ht="12.75" customHeight="1">
      <c r="B163" s="4"/>
      <c r="C163" s="4"/>
      <c r="D163" s="4"/>
      <c r="E163" s="4"/>
    </row>
    <row r="164" spans="2:5" ht="12.75" customHeight="1">
      <c r="B164" s="4"/>
      <c r="C164" s="4"/>
      <c r="D164" s="4"/>
      <c r="E164" s="4"/>
    </row>
    <row r="165" spans="2:5" ht="12.75" customHeight="1">
      <c r="B165" s="4"/>
      <c r="C165" s="4"/>
      <c r="D165" s="4"/>
      <c r="E165" s="4"/>
    </row>
    <row r="166" spans="2:5" ht="12.75" customHeight="1">
      <c r="B166" s="4"/>
      <c r="C166" s="4"/>
      <c r="D166" s="4"/>
      <c r="E166" s="4"/>
    </row>
    <row r="167" spans="2:5" ht="12.75" customHeight="1">
      <c r="B167" s="4"/>
      <c r="C167" s="4"/>
      <c r="D167" s="4"/>
      <c r="E167" s="4"/>
    </row>
    <row r="168" spans="2:5" ht="12.75" customHeight="1">
      <c r="B168" s="4"/>
      <c r="C168" s="4"/>
      <c r="D168" s="4"/>
      <c r="E168" s="4"/>
    </row>
    <row r="169" spans="2:5" ht="12.75" customHeight="1">
      <c r="B169" s="4"/>
      <c r="C169" s="4"/>
      <c r="D169" s="4"/>
      <c r="E169" s="4"/>
    </row>
    <row r="170" spans="2:5" ht="12.75" customHeight="1">
      <c r="B170" s="4"/>
      <c r="C170" s="4"/>
      <c r="D170" s="4"/>
      <c r="E170" s="4"/>
    </row>
    <row r="171" spans="2:5" ht="12.75" customHeight="1">
      <c r="B171" s="4"/>
      <c r="C171" s="4"/>
      <c r="D171" s="4"/>
      <c r="E171" s="4"/>
    </row>
    <row r="172" spans="2:5" ht="12.75" customHeight="1">
      <c r="B172" s="4"/>
      <c r="C172" s="4"/>
      <c r="D172" s="4"/>
      <c r="E172" s="4"/>
    </row>
    <row r="173" spans="2:5" ht="12.75" customHeight="1">
      <c r="B173" s="4"/>
      <c r="C173" s="4"/>
      <c r="D173" s="4"/>
      <c r="E173" s="4"/>
    </row>
    <row r="174" spans="2:5" ht="12.75" customHeight="1">
      <c r="B174" s="4"/>
      <c r="C174" s="4"/>
      <c r="D174" s="4"/>
      <c r="E174" s="4"/>
    </row>
    <row r="175" spans="2:5" ht="12.75" customHeight="1">
      <c r="B175" s="4"/>
      <c r="C175" s="4"/>
      <c r="D175" s="4"/>
      <c r="E175" s="4"/>
    </row>
    <row r="176" spans="2:5" ht="12.75" customHeight="1">
      <c r="B176" s="4"/>
      <c r="C176" s="4"/>
      <c r="D176" s="4"/>
      <c r="E176" s="4"/>
    </row>
    <row r="177" spans="2:5" ht="12.75" customHeight="1">
      <c r="B177" s="4"/>
      <c r="C177" s="4"/>
      <c r="D177" s="4"/>
      <c r="E177" s="4"/>
    </row>
    <row r="178" spans="2:5" ht="12.75" customHeight="1">
      <c r="B178" s="4"/>
      <c r="C178" s="4"/>
      <c r="D178" s="4"/>
      <c r="E178" s="4"/>
    </row>
    <row r="179" spans="2:5" ht="12.75" customHeight="1">
      <c r="B179" s="4"/>
      <c r="C179" s="4"/>
      <c r="D179" s="4"/>
      <c r="E179" s="4"/>
    </row>
    <row r="180" spans="2:5" ht="12.75" customHeight="1">
      <c r="B180" s="4"/>
      <c r="C180" s="4"/>
      <c r="D180" s="4"/>
      <c r="E180" s="4"/>
    </row>
    <row r="181" spans="2:5" ht="12.75" customHeight="1">
      <c r="B181" s="4"/>
      <c r="C181" s="4"/>
      <c r="D181" s="4"/>
      <c r="E181" s="4"/>
    </row>
    <row r="182" spans="2:5" ht="12.75" customHeight="1">
      <c r="B182" s="4"/>
      <c r="C182" s="4"/>
      <c r="D182" s="4"/>
      <c r="E182" s="4"/>
    </row>
    <row r="183" spans="2:5" ht="12.75" customHeight="1">
      <c r="B183" s="4"/>
      <c r="C183" s="4"/>
      <c r="D183" s="4"/>
      <c r="E183" s="4"/>
    </row>
    <row r="184" spans="2:5" ht="12.75" customHeight="1">
      <c r="B184" s="4"/>
      <c r="C184" s="4"/>
      <c r="D184" s="4"/>
      <c r="E184" s="4"/>
    </row>
    <row r="185" spans="2:5" ht="12.75" customHeight="1">
      <c r="B185" s="4"/>
      <c r="C185" s="4"/>
      <c r="D185" s="4"/>
      <c r="E185" s="4"/>
    </row>
    <row r="186" spans="2:5" ht="12.75" customHeight="1">
      <c r="B186" s="4"/>
      <c r="C186" s="4"/>
      <c r="D186" s="4"/>
      <c r="E186" s="4"/>
    </row>
    <row r="187" spans="2:5" ht="12.75" customHeight="1">
      <c r="B187" s="4"/>
      <c r="C187" s="4"/>
      <c r="D187" s="4"/>
      <c r="E187" s="4"/>
    </row>
    <row r="188" spans="2:5" ht="12.75" customHeight="1">
      <c r="B188" s="4"/>
      <c r="C188" s="4"/>
      <c r="D188" s="4"/>
      <c r="E188" s="4"/>
    </row>
    <row r="189" spans="2:5" ht="12.75" customHeight="1">
      <c r="B189" s="4"/>
      <c r="C189" s="4"/>
      <c r="D189" s="4"/>
      <c r="E189" s="4"/>
    </row>
    <row r="190" spans="2:5" ht="12.75" customHeight="1">
      <c r="B190" s="4"/>
      <c r="C190" s="4"/>
      <c r="D190" s="4"/>
      <c r="E190" s="4"/>
    </row>
    <row r="191" spans="2:5" ht="12.75" customHeight="1">
      <c r="B191" s="4"/>
      <c r="C191" s="4"/>
      <c r="D191" s="4"/>
      <c r="E191" s="4"/>
    </row>
    <row r="192" spans="2:5" ht="12.75" customHeight="1">
      <c r="B192" s="4"/>
      <c r="C192" s="4"/>
      <c r="D192" s="4"/>
      <c r="E192" s="4"/>
    </row>
    <row r="193" spans="2:5" ht="12.75" customHeight="1">
      <c r="B193" s="4"/>
      <c r="C193" s="4"/>
      <c r="D193" s="4"/>
      <c r="E193" s="4"/>
    </row>
    <row r="194" spans="2:5" ht="12.75" customHeight="1">
      <c r="B194" s="4"/>
      <c r="C194" s="4"/>
      <c r="D194" s="4"/>
      <c r="E194" s="4"/>
    </row>
    <row r="195" spans="2:5" ht="12.75" customHeight="1">
      <c r="B195" s="4"/>
      <c r="C195" s="4"/>
      <c r="D195" s="4"/>
      <c r="E195" s="4"/>
    </row>
    <row r="196" spans="2:5" ht="12.75" customHeight="1">
      <c r="B196" s="4"/>
      <c r="C196" s="4"/>
      <c r="D196" s="4"/>
      <c r="E196" s="4"/>
    </row>
    <row r="197" spans="2:5" ht="12.75" customHeight="1">
      <c r="B197" s="4"/>
      <c r="C197" s="4"/>
      <c r="D197" s="4"/>
      <c r="E197" s="4"/>
    </row>
    <row r="198" spans="2:5" ht="12.75" customHeight="1">
      <c r="B198" s="4"/>
      <c r="C198" s="4"/>
      <c r="D198" s="4"/>
      <c r="E198" s="4"/>
    </row>
    <row r="199" spans="2:5" ht="12.75" customHeight="1">
      <c r="B199" s="4"/>
      <c r="C199" s="4"/>
      <c r="D199" s="4"/>
      <c r="E199" s="4"/>
    </row>
    <row r="200" spans="2:5" ht="12.75" customHeight="1">
      <c r="B200" s="4"/>
      <c r="C200" s="4"/>
      <c r="D200" s="4"/>
      <c r="E200" s="4"/>
    </row>
    <row r="201" spans="2:5" ht="12.75" customHeight="1">
      <c r="B201" s="4"/>
      <c r="C201" s="4"/>
      <c r="D201" s="4"/>
      <c r="E201" s="4"/>
    </row>
    <row r="202" spans="2:5" ht="12.75" customHeight="1">
      <c r="B202" s="4"/>
      <c r="C202" s="4"/>
      <c r="D202" s="4"/>
      <c r="E202" s="4"/>
    </row>
    <row r="203" spans="2:5" ht="12.75" customHeight="1">
      <c r="B203" s="4"/>
      <c r="C203" s="4"/>
      <c r="D203" s="4"/>
      <c r="E203" s="4"/>
    </row>
    <row r="204" spans="2:5" ht="12.75" customHeight="1">
      <c r="B204" s="4"/>
      <c r="C204" s="4"/>
      <c r="D204" s="4"/>
      <c r="E204" s="4"/>
    </row>
    <row r="205" spans="2:5" ht="12.75" customHeight="1">
      <c r="B205" s="4"/>
      <c r="C205" s="4"/>
      <c r="D205" s="4"/>
      <c r="E205" s="4"/>
    </row>
    <row r="206" spans="2:5" ht="12.75" customHeight="1">
      <c r="B206" s="4"/>
      <c r="C206" s="4"/>
      <c r="D206" s="4"/>
      <c r="E206" s="4"/>
    </row>
    <row r="207" spans="2:5" ht="12.75" customHeight="1">
      <c r="B207" s="4"/>
      <c r="C207" s="4"/>
      <c r="D207" s="4"/>
      <c r="E207" s="4"/>
    </row>
    <row r="208" spans="2:5" ht="12.75" customHeight="1">
      <c r="B208" s="4"/>
      <c r="C208" s="4"/>
      <c r="D208" s="4"/>
      <c r="E208" s="4"/>
    </row>
    <row r="209" spans="2:5" ht="12.75" customHeight="1">
      <c r="B209" s="4"/>
      <c r="C209" s="4"/>
      <c r="D209" s="4"/>
      <c r="E209" s="4"/>
    </row>
    <row r="210" spans="2:5" ht="12.75" customHeight="1">
      <c r="B210" s="4"/>
      <c r="C210" s="4"/>
      <c r="D210" s="4"/>
      <c r="E210" s="4"/>
    </row>
    <row r="211" spans="2:5" ht="12.75" customHeight="1">
      <c r="B211" s="4"/>
      <c r="C211" s="4"/>
      <c r="D211" s="4"/>
      <c r="E211" s="4"/>
    </row>
    <row r="212" spans="2:5" ht="12.75" customHeight="1">
      <c r="B212" s="4"/>
      <c r="C212" s="4"/>
      <c r="D212" s="4"/>
      <c r="E212" s="4"/>
    </row>
    <row r="213" spans="2:5" ht="12.75" customHeight="1">
      <c r="B213" s="4"/>
      <c r="C213" s="4"/>
      <c r="D213" s="4"/>
      <c r="E213" s="4"/>
    </row>
    <row r="214" spans="2:5" ht="12.75" customHeight="1">
      <c r="B214" s="4"/>
      <c r="C214" s="4"/>
      <c r="D214" s="4"/>
      <c r="E214" s="4"/>
    </row>
    <row r="215" spans="2:5" ht="12.75" customHeight="1">
      <c r="B215" s="4"/>
      <c r="C215" s="4"/>
      <c r="D215" s="4"/>
      <c r="E215" s="4"/>
    </row>
    <row r="216" spans="2:5" ht="12.75" customHeight="1">
      <c r="B216" s="4"/>
      <c r="C216" s="4"/>
      <c r="D216" s="4"/>
      <c r="E216" s="4"/>
    </row>
    <row r="217" spans="2:5" ht="12.75" customHeight="1">
      <c r="B217" s="4"/>
      <c r="C217" s="4"/>
      <c r="D217" s="4"/>
      <c r="E217" s="4"/>
    </row>
    <row r="218" spans="2:5" ht="12.75" customHeight="1">
      <c r="B218" s="4"/>
      <c r="C218" s="4"/>
      <c r="D218" s="4"/>
      <c r="E218" s="4"/>
    </row>
    <row r="219" spans="2:5" ht="12.75" customHeight="1">
      <c r="B219" s="4"/>
      <c r="C219" s="4"/>
      <c r="D219" s="4"/>
      <c r="E219" s="4"/>
    </row>
    <row r="220" spans="2:5" ht="12.75" customHeight="1">
      <c r="B220" s="4"/>
      <c r="C220" s="4"/>
      <c r="D220" s="4"/>
      <c r="E220" s="4"/>
    </row>
    <row r="221" spans="2:5" ht="12.75" customHeight="1">
      <c r="B221" s="4"/>
      <c r="C221" s="4"/>
      <c r="D221" s="4"/>
      <c r="E221" s="4"/>
    </row>
    <row r="222" spans="2:5" ht="12.75" customHeight="1">
      <c r="B222" s="4"/>
      <c r="C222" s="4"/>
      <c r="D222" s="4"/>
      <c r="E222" s="4"/>
    </row>
    <row r="223" spans="2:5" ht="12.75" customHeight="1">
      <c r="B223" s="4"/>
      <c r="C223" s="4"/>
      <c r="D223" s="4"/>
      <c r="E223" s="4"/>
    </row>
    <row r="224" spans="2:5" ht="12.75" customHeight="1">
      <c r="B224" s="4"/>
      <c r="C224" s="4"/>
      <c r="D224" s="4"/>
      <c r="E224" s="4"/>
    </row>
    <row r="225" spans="2:5" ht="12.75" customHeight="1">
      <c r="B225" s="4"/>
      <c r="C225" s="4"/>
      <c r="D225" s="4"/>
      <c r="E225" s="4"/>
    </row>
    <row r="226" spans="2:5" ht="12.75" customHeight="1">
      <c r="B226" s="4"/>
      <c r="C226" s="4"/>
      <c r="D226" s="4"/>
      <c r="E226" s="4"/>
    </row>
    <row r="227" spans="2:5" ht="12.75" customHeight="1">
      <c r="B227" s="4"/>
      <c r="C227" s="4"/>
      <c r="D227" s="4"/>
      <c r="E227" s="4"/>
    </row>
    <row r="228" spans="2:5" ht="12.75" customHeight="1">
      <c r="B228" s="4"/>
      <c r="C228" s="4"/>
      <c r="D228" s="4"/>
      <c r="E228" s="4"/>
    </row>
    <row r="229" spans="2:5" ht="12.75" customHeight="1">
      <c r="B229" s="4"/>
      <c r="C229" s="4"/>
      <c r="D229" s="4"/>
      <c r="E229" s="4"/>
    </row>
    <row r="230" spans="2:5" ht="12.75" customHeight="1">
      <c r="B230" s="4"/>
      <c r="C230" s="4"/>
      <c r="D230" s="4"/>
      <c r="E230" s="4"/>
    </row>
    <row r="231" spans="2:5" ht="12.75" customHeight="1">
      <c r="B231" s="4"/>
      <c r="C231" s="4"/>
      <c r="D231" s="4"/>
      <c r="E231" s="4"/>
    </row>
    <row r="232" spans="2:5" ht="12.75" customHeight="1">
      <c r="B232" s="4"/>
      <c r="C232" s="4"/>
      <c r="D232" s="4"/>
      <c r="E232" s="4"/>
    </row>
    <row r="233" spans="2:5" ht="12.75" customHeight="1">
      <c r="B233" s="4"/>
      <c r="C233" s="4"/>
      <c r="D233" s="4"/>
      <c r="E233" s="4"/>
    </row>
    <row r="234" spans="2:5" ht="12.75" customHeight="1">
      <c r="B234" s="4"/>
      <c r="C234" s="4"/>
      <c r="D234" s="4"/>
      <c r="E234" s="4"/>
    </row>
    <row r="235" spans="2:5" ht="12.75" customHeight="1">
      <c r="B235" s="4"/>
      <c r="C235" s="4"/>
      <c r="D235" s="4"/>
      <c r="E235" s="4"/>
    </row>
    <row r="236" spans="2:5" ht="12.75" customHeight="1">
      <c r="B236" s="4"/>
      <c r="C236" s="4"/>
      <c r="D236" s="4"/>
      <c r="E236" s="4"/>
    </row>
    <row r="237" spans="2:5" ht="12.75" customHeight="1">
      <c r="B237" s="4"/>
      <c r="C237" s="4"/>
      <c r="D237" s="4"/>
      <c r="E237" s="4"/>
    </row>
    <row r="238" spans="2:5" ht="12.75" customHeight="1">
      <c r="B238" s="4"/>
      <c r="C238" s="4"/>
      <c r="D238" s="4"/>
      <c r="E238" s="4"/>
    </row>
    <row r="239" spans="2:5" ht="12.75" customHeight="1">
      <c r="B239" s="4"/>
      <c r="C239" s="4"/>
      <c r="D239" s="4"/>
      <c r="E239" s="4"/>
    </row>
    <row r="240" spans="2:5" ht="12.75" customHeight="1">
      <c r="B240" s="4"/>
      <c r="C240" s="4"/>
      <c r="D240" s="4"/>
      <c r="E240" s="4"/>
    </row>
    <row r="241" spans="2:5" ht="12.75" customHeight="1">
      <c r="B241" s="4"/>
      <c r="C241" s="4"/>
      <c r="D241" s="4"/>
      <c r="E241" s="4"/>
    </row>
    <row r="242" spans="2:5" ht="12.75" customHeight="1">
      <c r="B242" s="4"/>
      <c r="C242" s="4"/>
      <c r="D242" s="4"/>
      <c r="E242" s="4"/>
    </row>
    <row r="243" spans="2:5" ht="12.75" customHeight="1">
      <c r="B243" s="4"/>
      <c r="C243" s="4"/>
      <c r="D243" s="4"/>
      <c r="E243" s="4"/>
    </row>
    <row r="244" spans="2:5" ht="12.75" customHeight="1">
      <c r="B244" s="4"/>
      <c r="C244" s="4"/>
      <c r="D244" s="4"/>
      <c r="E244" s="4"/>
    </row>
    <row r="245" spans="2:5" ht="12.75" customHeight="1">
      <c r="B245" s="4"/>
      <c r="C245" s="4"/>
      <c r="D245" s="4"/>
      <c r="E245" s="4"/>
    </row>
    <row r="246" spans="2:5" ht="12.75" customHeight="1">
      <c r="B246" s="4"/>
      <c r="C246" s="4"/>
      <c r="D246" s="4"/>
      <c r="E246" s="4"/>
    </row>
    <row r="247" spans="2:5" ht="12.75" customHeight="1">
      <c r="B247" s="4"/>
      <c r="C247" s="4"/>
      <c r="D247" s="4"/>
      <c r="E247" s="4"/>
    </row>
    <row r="248" spans="2:5" ht="12.75" customHeight="1">
      <c r="B248" s="4"/>
      <c r="C248" s="4"/>
      <c r="D248" s="4"/>
      <c r="E248" s="4"/>
    </row>
    <row r="249" spans="2:5" ht="12.75" customHeight="1">
      <c r="B249" s="4"/>
      <c r="C249" s="4"/>
      <c r="D249" s="4"/>
      <c r="E249" s="4"/>
    </row>
    <row r="250" spans="2:5" ht="12.75" customHeight="1">
      <c r="B250" s="4"/>
      <c r="C250" s="4"/>
      <c r="D250" s="4"/>
      <c r="E250" s="4"/>
    </row>
    <row r="251" spans="2:5" ht="12.75" customHeight="1">
      <c r="B251" s="4"/>
      <c r="C251" s="4"/>
      <c r="D251" s="4"/>
      <c r="E251" s="4"/>
    </row>
    <row r="252" spans="2:5" ht="12.75" customHeight="1">
      <c r="B252" s="4"/>
      <c r="C252" s="4"/>
      <c r="D252" s="4"/>
      <c r="E252" s="4"/>
    </row>
    <row r="253" spans="2:5" ht="12.75" customHeight="1">
      <c r="B253" s="4"/>
      <c r="C253" s="4"/>
      <c r="D253" s="4"/>
      <c r="E253" s="4"/>
    </row>
    <row r="254" spans="2:5" ht="12.75" customHeight="1">
      <c r="B254" s="4"/>
      <c r="C254" s="4"/>
      <c r="D254" s="4"/>
      <c r="E254" s="4"/>
    </row>
    <row r="255" spans="2:5" ht="12.75" customHeight="1">
      <c r="B255" s="4"/>
      <c r="C255" s="4"/>
      <c r="D255" s="4"/>
      <c r="E255" s="4"/>
    </row>
    <row r="256" spans="2:5" ht="12.75" customHeight="1">
      <c r="B256" s="4"/>
      <c r="C256" s="4"/>
      <c r="D256" s="4"/>
      <c r="E256" s="4"/>
    </row>
    <row r="257" spans="2:5" ht="12.75" customHeight="1">
      <c r="B257" s="4"/>
      <c r="C257" s="4"/>
      <c r="D257" s="4"/>
      <c r="E257" s="4"/>
    </row>
    <row r="258" spans="2:5" ht="12.75" customHeight="1">
      <c r="B258" s="4"/>
      <c r="C258" s="4"/>
      <c r="D258" s="4"/>
      <c r="E258" s="4"/>
    </row>
    <row r="259" spans="2:5" ht="12.75" customHeight="1">
      <c r="B259" s="4"/>
      <c r="C259" s="4"/>
      <c r="D259" s="4"/>
      <c r="E259" s="4"/>
    </row>
    <row r="260" spans="2:5" ht="12.75" customHeight="1">
      <c r="B260" s="4"/>
      <c r="C260" s="4"/>
      <c r="D260" s="4"/>
      <c r="E260" s="4"/>
    </row>
    <row r="261" spans="2:5" ht="12.75" customHeight="1">
      <c r="B261" s="4"/>
      <c r="C261" s="4"/>
      <c r="D261" s="4"/>
      <c r="E261" s="4"/>
    </row>
    <row r="262" spans="2:5" ht="12.75" customHeight="1">
      <c r="B262" s="4"/>
      <c r="C262" s="4"/>
      <c r="D262" s="4"/>
      <c r="E262" s="4"/>
    </row>
    <row r="263" spans="2:5" ht="12.75" customHeight="1">
      <c r="B263" s="4"/>
      <c r="C263" s="4"/>
      <c r="D263" s="4"/>
      <c r="E263" s="4"/>
    </row>
    <row r="264" spans="2:5" ht="12.75" customHeight="1">
      <c r="B264" s="4"/>
      <c r="C264" s="4"/>
      <c r="D264" s="4"/>
      <c r="E264" s="4"/>
    </row>
    <row r="265" spans="2:5" ht="12.75" customHeight="1">
      <c r="B265" s="4"/>
      <c r="C265" s="4"/>
      <c r="D265" s="4"/>
      <c r="E265" s="4"/>
    </row>
    <row r="266" spans="2:5" ht="12.75" customHeight="1">
      <c r="B266" s="4"/>
      <c r="C266" s="4"/>
      <c r="D266" s="4"/>
      <c r="E266" s="4"/>
    </row>
    <row r="267" spans="2:5" ht="12.75" customHeight="1">
      <c r="B267" s="4"/>
      <c r="C267" s="4"/>
      <c r="D267" s="4"/>
      <c r="E267" s="4"/>
    </row>
    <row r="268" spans="2:5" ht="12.75" customHeight="1">
      <c r="B268" s="4"/>
      <c r="C268" s="4"/>
      <c r="D268" s="4"/>
      <c r="E268" s="4"/>
    </row>
    <row r="269" spans="2:5" ht="12.75" customHeight="1">
      <c r="B269" s="4"/>
      <c r="C269" s="4"/>
      <c r="D269" s="4"/>
      <c r="E269" s="4"/>
    </row>
    <row r="270" spans="2:5" ht="12.75" customHeight="1">
      <c r="B270" s="4"/>
      <c r="C270" s="4"/>
      <c r="D270" s="4"/>
      <c r="E270" s="4"/>
    </row>
    <row r="271" spans="2:5" ht="12.75" customHeight="1">
      <c r="B271" s="4"/>
      <c r="C271" s="4"/>
      <c r="D271" s="4"/>
      <c r="E271" s="4"/>
    </row>
    <row r="272" spans="2:5" ht="12.75" customHeight="1">
      <c r="B272" s="4"/>
      <c r="C272" s="4"/>
      <c r="D272" s="4"/>
      <c r="E272" s="4"/>
    </row>
    <row r="273" spans="2:5" ht="12.75" customHeight="1">
      <c r="B273" s="4"/>
      <c r="C273" s="4"/>
      <c r="D273" s="4"/>
      <c r="E273" s="4"/>
    </row>
    <row r="274" spans="2:5" ht="12.75" customHeight="1">
      <c r="B274" s="4"/>
      <c r="C274" s="4"/>
      <c r="D274" s="4"/>
      <c r="E274" s="4"/>
    </row>
    <row r="275" spans="2:5" ht="12.75" customHeight="1">
      <c r="B275" s="4"/>
      <c r="C275" s="4"/>
      <c r="D275" s="4"/>
      <c r="E275" s="4"/>
    </row>
    <row r="276" spans="2:5" ht="12.75" customHeight="1">
      <c r="B276" s="4"/>
      <c r="C276" s="4"/>
      <c r="D276" s="4"/>
      <c r="E276" s="4"/>
    </row>
    <row r="277" spans="2:5" ht="12.75" customHeight="1">
      <c r="B277" s="4"/>
      <c r="C277" s="4"/>
      <c r="D277" s="4"/>
      <c r="E277" s="4"/>
    </row>
    <row r="278" spans="2:5" ht="12.75" customHeight="1">
      <c r="B278" s="4"/>
      <c r="C278" s="4"/>
      <c r="D278" s="4"/>
      <c r="E278" s="4"/>
    </row>
    <row r="279" spans="2:5" ht="12.75" customHeight="1">
      <c r="B279" s="4"/>
      <c r="C279" s="4"/>
      <c r="D279" s="4"/>
      <c r="E279" s="4"/>
    </row>
    <row r="280" spans="2:5" ht="12.75" customHeight="1">
      <c r="B280" s="4"/>
      <c r="C280" s="4"/>
      <c r="D280" s="4"/>
      <c r="E280" s="4"/>
    </row>
    <row r="281" spans="2:5" ht="12.75" customHeight="1">
      <c r="B281" s="4"/>
      <c r="C281" s="4"/>
      <c r="D281" s="4"/>
      <c r="E281" s="4"/>
    </row>
    <row r="282" spans="2:5" ht="12.75" customHeight="1">
      <c r="B282" s="4"/>
      <c r="C282" s="4"/>
      <c r="D282" s="4"/>
      <c r="E282" s="4"/>
    </row>
    <row r="283" spans="2:5" ht="12.75" customHeight="1">
      <c r="B283" s="4"/>
      <c r="C283" s="4"/>
      <c r="D283" s="4"/>
      <c r="E283" s="4"/>
    </row>
    <row r="284" spans="2:5" ht="12.75" customHeight="1">
      <c r="B284" s="4"/>
      <c r="C284" s="4"/>
      <c r="D284" s="4"/>
      <c r="E284" s="4"/>
    </row>
    <row r="285" spans="2:5" ht="12.75" customHeight="1">
      <c r="B285" s="4"/>
      <c r="C285" s="4"/>
      <c r="D285" s="4"/>
      <c r="E285" s="4"/>
    </row>
    <row r="286" spans="2:5" ht="12.75" customHeight="1">
      <c r="B286" s="4"/>
      <c r="C286" s="4"/>
      <c r="D286" s="4"/>
      <c r="E286" s="4"/>
    </row>
    <row r="287" spans="2:5" ht="12.75" customHeight="1">
      <c r="B287" s="4"/>
      <c r="C287" s="4"/>
      <c r="D287" s="4"/>
      <c r="E287" s="4"/>
    </row>
    <row r="288" spans="2:5" ht="12.75" customHeight="1">
      <c r="B288" s="4"/>
      <c r="C288" s="4"/>
      <c r="D288" s="4"/>
      <c r="E288" s="4"/>
    </row>
    <row r="289" spans="2:5" ht="12.75" customHeight="1">
      <c r="B289" s="4"/>
      <c r="C289" s="4"/>
      <c r="D289" s="4"/>
      <c r="E289" s="4"/>
    </row>
    <row r="290" spans="2:5" ht="12.75" customHeight="1">
      <c r="B290" s="4"/>
      <c r="C290" s="4"/>
      <c r="D290" s="4"/>
      <c r="E290" s="4"/>
    </row>
    <row r="291" spans="2:5" ht="12.75" customHeight="1">
      <c r="B291" s="4"/>
      <c r="C291" s="4"/>
      <c r="D291" s="4"/>
      <c r="E291" s="4"/>
    </row>
    <row r="292" spans="2:5" ht="12.75" customHeight="1">
      <c r="B292" s="4"/>
      <c r="C292" s="4"/>
      <c r="D292" s="4"/>
      <c r="E292" s="4"/>
    </row>
    <row r="293" spans="2:5" ht="12.75" customHeight="1">
      <c r="B293" s="4"/>
      <c r="C293" s="4"/>
      <c r="D293" s="4"/>
      <c r="E293" s="4"/>
    </row>
    <row r="294" spans="2:5" ht="12.75" customHeight="1">
      <c r="B294" s="4"/>
      <c r="C294" s="4"/>
      <c r="D294" s="4"/>
      <c r="E294" s="4"/>
    </row>
    <row r="295" spans="2:5" ht="12.75" customHeight="1">
      <c r="B295" s="4"/>
      <c r="C295" s="4"/>
      <c r="D295" s="4"/>
      <c r="E295" s="4"/>
    </row>
    <row r="296" spans="2:5" ht="12.75" customHeight="1">
      <c r="B296" s="4"/>
      <c r="C296" s="4"/>
      <c r="D296" s="4"/>
      <c r="E296" s="4"/>
    </row>
    <row r="297" spans="2:5" ht="12.75" customHeight="1">
      <c r="B297" s="4"/>
      <c r="C297" s="4"/>
      <c r="D297" s="4"/>
      <c r="E297" s="4"/>
    </row>
    <row r="298" spans="2:5" ht="12.75" customHeight="1">
      <c r="B298" s="4"/>
      <c r="C298" s="4"/>
      <c r="D298" s="4"/>
      <c r="E298" s="4"/>
    </row>
    <row r="299" spans="2:5" ht="12.75" customHeight="1">
      <c r="B299" s="4"/>
      <c r="C299" s="4"/>
      <c r="D299" s="4"/>
      <c r="E299" s="4"/>
    </row>
    <row r="300" spans="2:5" ht="12.75" customHeight="1">
      <c r="B300" s="4"/>
      <c r="C300" s="4"/>
      <c r="D300" s="4"/>
      <c r="E300" s="4"/>
    </row>
    <row r="301" spans="2:5" ht="12.75" customHeight="1">
      <c r="B301" s="4"/>
      <c r="C301" s="4"/>
      <c r="D301" s="4"/>
      <c r="E301" s="4"/>
    </row>
    <row r="302" spans="2:5" ht="12.75" customHeight="1">
      <c r="B302" s="4"/>
      <c r="C302" s="4"/>
      <c r="D302" s="4"/>
      <c r="E302" s="4"/>
    </row>
    <row r="303" spans="2:5" ht="12.75" customHeight="1">
      <c r="B303" s="4"/>
      <c r="C303" s="4"/>
      <c r="D303" s="4"/>
      <c r="E303" s="4"/>
    </row>
    <row r="304" spans="2:5" ht="12.75" customHeight="1">
      <c r="B304" s="4"/>
      <c r="C304" s="4"/>
      <c r="D304" s="4"/>
      <c r="E304" s="4"/>
    </row>
    <row r="305" spans="2:5" ht="12.75" customHeight="1">
      <c r="B305" s="4"/>
      <c r="C305" s="4"/>
      <c r="D305" s="4"/>
      <c r="E305" s="4"/>
    </row>
    <row r="306" spans="2:5" ht="12.75" customHeight="1">
      <c r="B306" s="4"/>
      <c r="C306" s="4"/>
      <c r="D306" s="4"/>
      <c r="E306" s="4"/>
    </row>
    <row r="307" spans="2:5" ht="12.75" customHeight="1">
      <c r="B307" s="4"/>
      <c r="C307" s="4"/>
      <c r="D307" s="4"/>
      <c r="E307" s="4"/>
    </row>
    <row r="308" spans="2:5" ht="12.75" customHeight="1">
      <c r="B308" s="4"/>
      <c r="C308" s="4"/>
      <c r="D308" s="4"/>
      <c r="E308" s="4"/>
    </row>
    <row r="309" spans="2:5" ht="12.75" customHeight="1">
      <c r="B309" s="4"/>
      <c r="C309" s="4"/>
      <c r="D309" s="4"/>
      <c r="E309" s="4"/>
    </row>
    <row r="310" spans="2:5" ht="12.75" customHeight="1">
      <c r="B310" s="4"/>
      <c r="C310" s="4"/>
      <c r="D310" s="4"/>
      <c r="E310" s="4"/>
    </row>
    <row r="311" spans="2:5" ht="12.75" customHeight="1">
      <c r="B311" s="4"/>
      <c r="C311" s="4"/>
      <c r="D311" s="4"/>
      <c r="E311" s="4"/>
    </row>
    <row r="312" spans="2:5" ht="12.75" customHeight="1">
      <c r="B312" s="4"/>
      <c r="C312" s="4"/>
      <c r="D312" s="4"/>
      <c r="E312" s="4"/>
    </row>
    <row r="313" spans="2:5" ht="12.75" customHeight="1">
      <c r="B313" s="4"/>
      <c r="C313" s="4"/>
      <c r="D313" s="4"/>
      <c r="E313" s="4"/>
    </row>
    <row r="314" spans="2:5" ht="12.75" customHeight="1">
      <c r="B314" s="4"/>
      <c r="C314" s="4"/>
      <c r="D314" s="4"/>
      <c r="E314" s="4"/>
    </row>
    <row r="315" spans="2:5" ht="12.75" customHeight="1">
      <c r="B315" s="4"/>
      <c r="C315" s="4"/>
      <c r="D315" s="4"/>
      <c r="E315" s="4"/>
    </row>
    <row r="316" spans="2:5" ht="12.75" customHeight="1">
      <c r="B316" s="4"/>
      <c r="C316" s="4"/>
      <c r="D316" s="4"/>
      <c r="E316" s="4"/>
    </row>
    <row r="317" spans="2:5" ht="12.75" customHeight="1">
      <c r="B317" s="4"/>
      <c r="C317" s="4"/>
      <c r="D317" s="4"/>
      <c r="E317" s="4"/>
    </row>
    <row r="318" spans="2:5" ht="12.75" customHeight="1">
      <c r="B318" s="4"/>
      <c r="C318" s="4"/>
      <c r="D318" s="4"/>
      <c r="E318" s="4"/>
    </row>
    <row r="319" spans="2:5" ht="12.75" customHeight="1">
      <c r="B319" s="4"/>
      <c r="C319" s="4"/>
      <c r="D319" s="4"/>
      <c r="E319" s="4"/>
    </row>
    <row r="320" spans="2:5" ht="12.75" customHeight="1">
      <c r="B320" s="4"/>
      <c r="C320" s="4"/>
      <c r="D320" s="4"/>
      <c r="E320" s="4"/>
    </row>
    <row r="321" spans="2:5" ht="12.75" customHeight="1">
      <c r="B321" s="4"/>
      <c r="C321" s="4"/>
      <c r="D321" s="4"/>
      <c r="E321" s="4"/>
    </row>
    <row r="322" spans="2:5" ht="12.75" customHeight="1">
      <c r="B322" s="4"/>
      <c r="C322" s="4"/>
      <c r="D322" s="4"/>
      <c r="E322" s="4"/>
    </row>
    <row r="323" spans="2:5" ht="12.75" customHeight="1">
      <c r="B323" s="4"/>
      <c r="C323" s="4"/>
      <c r="D323" s="4"/>
      <c r="E323" s="4"/>
    </row>
    <row r="324" spans="2:5" ht="12.75" customHeight="1">
      <c r="B324" s="4"/>
      <c r="C324" s="4"/>
      <c r="D324" s="4"/>
      <c r="E324" s="4"/>
    </row>
    <row r="325" spans="2:5" ht="12.75" customHeight="1">
      <c r="B325" s="4"/>
      <c r="C325" s="4"/>
      <c r="D325" s="4"/>
      <c r="E325" s="4"/>
    </row>
    <row r="326" spans="2:5" ht="12.75" customHeight="1">
      <c r="B326" s="4"/>
      <c r="C326" s="4"/>
      <c r="D326" s="4"/>
      <c r="E326" s="4"/>
    </row>
    <row r="327" spans="2:5" ht="12.75" customHeight="1">
      <c r="B327" s="4"/>
      <c r="C327" s="4"/>
      <c r="D327" s="4"/>
      <c r="E327" s="4"/>
    </row>
    <row r="328" spans="2:5" ht="12.75" customHeight="1">
      <c r="B328" s="4"/>
      <c r="C328" s="4"/>
      <c r="D328" s="4"/>
      <c r="E328" s="4"/>
    </row>
    <row r="329" spans="2:5" ht="12.75" customHeight="1">
      <c r="B329" s="4"/>
      <c r="C329" s="4"/>
      <c r="D329" s="4"/>
      <c r="E329" s="4"/>
    </row>
    <row r="330" spans="2:5" ht="12.75" customHeight="1">
      <c r="B330" s="4"/>
      <c r="C330" s="4"/>
      <c r="D330" s="4"/>
      <c r="E330" s="4"/>
    </row>
    <row r="331" spans="2:5" ht="12.75" customHeight="1">
      <c r="B331" s="4"/>
      <c r="C331" s="4"/>
      <c r="D331" s="4"/>
      <c r="E331" s="4"/>
    </row>
    <row r="332" spans="2:5" ht="12.75" customHeight="1">
      <c r="B332" s="4"/>
      <c r="C332" s="4"/>
      <c r="D332" s="4"/>
      <c r="E332" s="4"/>
    </row>
    <row r="333" spans="2:5" ht="12.75" customHeight="1">
      <c r="B333" s="4"/>
      <c r="C333" s="4"/>
      <c r="D333" s="4"/>
      <c r="E333" s="4"/>
    </row>
    <row r="334" spans="2:5" ht="12.75" customHeight="1">
      <c r="B334" s="4"/>
      <c r="C334" s="4"/>
      <c r="D334" s="4"/>
      <c r="E334" s="4"/>
    </row>
    <row r="335" spans="2:5" ht="12.75" customHeight="1">
      <c r="B335" s="4"/>
      <c r="C335" s="4"/>
      <c r="D335" s="4"/>
      <c r="E335" s="4"/>
    </row>
    <row r="336" spans="2:5" ht="12.75" customHeight="1">
      <c r="B336" s="4"/>
      <c r="C336" s="4"/>
      <c r="D336" s="4"/>
      <c r="E336" s="4"/>
    </row>
    <row r="337" spans="2:5" ht="12.75" customHeight="1">
      <c r="B337" s="4"/>
      <c r="C337" s="4"/>
      <c r="D337" s="4"/>
      <c r="E337" s="4"/>
    </row>
    <row r="338" spans="2:5" ht="12.75" customHeight="1">
      <c r="B338" s="4"/>
      <c r="C338" s="4"/>
      <c r="D338" s="4"/>
      <c r="E338" s="4"/>
    </row>
    <row r="339" spans="2:5" ht="12.75" customHeight="1">
      <c r="B339" s="4"/>
      <c r="C339" s="4"/>
      <c r="D339" s="4"/>
      <c r="E339" s="4"/>
    </row>
    <row r="340" spans="2:5" ht="12.75" customHeight="1">
      <c r="B340" s="4"/>
      <c r="C340" s="4"/>
      <c r="D340" s="4"/>
      <c r="E340" s="4"/>
    </row>
    <row r="341" spans="2:5" ht="12.75" customHeight="1">
      <c r="B341" s="4"/>
      <c r="C341" s="4"/>
      <c r="D341" s="4"/>
      <c r="E341" s="4"/>
    </row>
    <row r="342" spans="2:5" ht="12.75" customHeight="1">
      <c r="B342" s="4"/>
      <c r="C342" s="4"/>
      <c r="D342" s="4"/>
      <c r="E342" s="4"/>
    </row>
    <row r="343" spans="2:5" ht="12.75" customHeight="1">
      <c r="B343" s="4"/>
      <c r="C343" s="4"/>
      <c r="D343" s="4"/>
      <c r="E343" s="4"/>
    </row>
    <row r="344" spans="2:5" ht="12.75" customHeight="1">
      <c r="B344" s="4"/>
      <c r="C344" s="4"/>
      <c r="D344" s="4"/>
      <c r="E344" s="4"/>
    </row>
    <row r="345" spans="2:5" ht="12.75" customHeight="1">
      <c r="B345" s="4"/>
      <c r="C345" s="4"/>
      <c r="D345" s="4"/>
      <c r="E345" s="4"/>
    </row>
    <row r="346" spans="2:5" ht="12.75" customHeight="1">
      <c r="B346" s="4"/>
      <c r="C346" s="4"/>
      <c r="D346" s="4"/>
      <c r="E346" s="4"/>
    </row>
    <row r="347" spans="2:5" ht="12.75" customHeight="1">
      <c r="B347" s="4"/>
      <c r="C347" s="4"/>
      <c r="D347" s="4"/>
      <c r="E347" s="4"/>
    </row>
    <row r="348" spans="2:5" ht="12.75" customHeight="1">
      <c r="B348" s="4"/>
      <c r="C348" s="4"/>
      <c r="D348" s="4"/>
      <c r="E348" s="4"/>
    </row>
    <row r="349" spans="2:5" ht="12.75" customHeight="1">
      <c r="B349" s="4"/>
      <c r="C349" s="4"/>
      <c r="D349" s="4"/>
      <c r="E349" s="4"/>
    </row>
    <row r="350" spans="2:5" ht="12.75" customHeight="1">
      <c r="B350" s="4"/>
      <c r="C350" s="4"/>
      <c r="D350" s="4"/>
      <c r="E350" s="4"/>
    </row>
    <row r="351" spans="2:5" ht="12.75" customHeight="1">
      <c r="B351" s="4"/>
      <c r="C351" s="4"/>
      <c r="D351" s="4"/>
      <c r="E351" s="4"/>
    </row>
    <row r="352" spans="2:5" ht="12.75" customHeight="1">
      <c r="B352" s="4"/>
      <c r="C352" s="4"/>
      <c r="D352" s="4"/>
      <c r="E352" s="4"/>
    </row>
    <row r="353" spans="2:5" ht="12.75" customHeight="1">
      <c r="B353" s="4"/>
      <c r="C353" s="4"/>
      <c r="D353" s="4"/>
      <c r="E353" s="4"/>
    </row>
    <row r="354" spans="2:5" ht="12.75" customHeight="1">
      <c r="B354" s="4"/>
      <c r="C354" s="4"/>
      <c r="D354" s="4"/>
      <c r="E354" s="4"/>
    </row>
    <row r="355" spans="2:5" ht="12.75" customHeight="1">
      <c r="B355" s="4"/>
      <c r="C355" s="4"/>
      <c r="D355" s="4"/>
      <c r="E355" s="4"/>
    </row>
    <row r="356" spans="2:5" ht="12.75" customHeight="1">
      <c r="B356" s="4"/>
      <c r="C356" s="4"/>
      <c r="D356" s="4"/>
      <c r="E356" s="4"/>
    </row>
    <row r="357" spans="2:5" ht="12.75" customHeight="1">
      <c r="B357" s="4"/>
      <c r="C357" s="4"/>
      <c r="D357" s="4"/>
      <c r="E357" s="4"/>
    </row>
    <row r="358" spans="2:5" ht="12.75" customHeight="1">
      <c r="B358" s="4"/>
      <c r="C358" s="4"/>
      <c r="D358" s="4"/>
      <c r="E358" s="4"/>
    </row>
    <row r="359" spans="2:5" ht="12.75" customHeight="1">
      <c r="B359" s="4"/>
      <c r="C359" s="4"/>
      <c r="D359" s="4"/>
      <c r="E359" s="4"/>
    </row>
    <row r="360" spans="2:5" ht="12.75" customHeight="1">
      <c r="B360" s="4"/>
      <c r="C360" s="4"/>
      <c r="D360" s="4"/>
      <c r="E360" s="4"/>
    </row>
    <row r="361" spans="2:5" ht="12.75" customHeight="1">
      <c r="B361" s="4"/>
      <c r="C361" s="4"/>
      <c r="D361" s="4"/>
      <c r="E361" s="4"/>
    </row>
    <row r="362" spans="2:5" ht="12.75" customHeight="1">
      <c r="B362" s="4"/>
      <c r="C362" s="4"/>
      <c r="D362" s="4"/>
      <c r="E362" s="4"/>
    </row>
    <row r="363" spans="2:5" ht="12.75" customHeight="1">
      <c r="B363" s="4"/>
      <c r="C363" s="4"/>
      <c r="D363" s="4"/>
      <c r="E363" s="4"/>
    </row>
    <row r="364" spans="2:5" ht="12.75" customHeight="1">
      <c r="B364" s="4"/>
      <c r="C364" s="4"/>
      <c r="D364" s="4"/>
      <c r="E364" s="4"/>
    </row>
    <row r="365" spans="2:5" ht="12.75" customHeight="1">
      <c r="B365" s="4"/>
      <c r="C365" s="4"/>
      <c r="D365" s="4"/>
      <c r="E365" s="4"/>
    </row>
    <row r="366" spans="2:5" ht="12.75" customHeight="1">
      <c r="B366" s="4"/>
      <c r="C366" s="4"/>
      <c r="D366" s="4"/>
      <c r="E366" s="4"/>
    </row>
    <row r="367" spans="2:5" ht="12.75" customHeight="1">
      <c r="B367" s="4"/>
      <c r="C367" s="4"/>
      <c r="D367" s="4"/>
      <c r="E367" s="4"/>
    </row>
    <row r="368" spans="2:5" ht="12.75" customHeight="1">
      <c r="B368" s="4"/>
      <c r="C368" s="4"/>
      <c r="D368" s="4"/>
      <c r="E368" s="4"/>
    </row>
    <row r="369" spans="2:5" ht="12.75" customHeight="1">
      <c r="B369" s="4"/>
      <c r="C369" s="4"/>
      <c r="D369" s="4"/>
      <c r="E369" s="4"/>
    </row>
    <row r="370" spans="2:5" ht="12.75" customHeight="1">
      <c r="B370" s="4"/>
      <c r="C370" s="4"/>
      <c r="D370" s="4"/>
      <c r="E370" s="4"/>
    </row>
    <row r="371" spans="2:5" ht="12.75" customHeight="1">
      <c r="B371" s="4"/>
      <c r="C371" s="4"/>
      <c r="D371" s="4"/>
      <c r="E371" s="4"/>
    </row>
    <row r="372" spans="2:5" ht="12.75" customHeight="1">
      <c r="B372" s="4"/>
      <c r="C372" s="4"/>
      <c r="D372" s="4"/>
      <c r="E372" s="4"/>
    </row>
    <row r="373" spans="2:5" ht="12.75" customHeight="1">
      <c r="B373" s="4"/>
      <c r="C373" s="4"/>
      <c r="D373" s="4"/>
      <c r="E373" s="4"/>
    </row>
    <row r="374" spans="2:5" ht="12.75" customHeight="1">
      <c r="B374" s="4"/>
      <c r="C374" s="4"/>
      <c r="D374" s="4"/>
      <c r="E374" s="4"/>
    </row>
    <row r="375" spans="2:5" ht="12.75" customHeight="1">
      <c r="B375" s="4"/>
      <c r="C375" s="4"/>
      <c r="D375" s="4"/>
      <c r="E375" s="4"/>
    </row>
    <row r="376" spans="2:5" ht="12.75" customHeight="1">
      <c r="B376" s="4"/>
      <c r="C376" s="4"/>
      <c r="D376" s="4"/>
      <c r="E376" s="4"/>
    </row>
    <row r="377" spans="2:5" ht="12.75" customHeight="1">
      <c r="B377" s="4"/>
      <c r="C377" s="4"/>
      <c r="D377" s="4"/>
      <c r="E377" s="4"/>
    </row>
    <row r="378" spans="2:5" ht="12.75" customHeight="1">
      <c r="B378" s="4"/>
      <c r="C378" s="4"/>
      <c r="D378" s="4"/>
      <c r="E378" s="4"/>
    </row>
    <row r="379" spans="2:5" ht="12.75" customHeight="1">
      <c r="B379" s="4"/>
      <c r="C379" s="4"/>
      <c r="D379" s="4"/>
      <c r="E379" s="4"/>
    </row>
    <row r="380" spans="2:5" ht="12.75" customHeight="1">
      <c r="B380" s="4"/>
      <c r="C380" s="4"/>
      <c r="D380" s="4"/>
      <c r="E380" s="4"/>
    </row>
    <row r="381" spans="2:5" ht="12.75" customHeight="1">
      <c r="B381" s="4"/>
      <c r="C381" s="4"/>
      <c r="D381" s="4"/>
      <c r="E381" s="4"/>
    </row>
    <row r="382" spans="2:5" ht="12.75" customHeight="1">
      <c r="B382" s="4"/>
      <c r="C382" s="4"/>
      <c r="D382" s="4"/>
      <c r="E382" s="4"/>
    </row>
    <row r="383" spans="2:5" ht="12.75" customHeight="1">
      <c r="B383" s="4"/>
      <c r="C383" s="4"/>
      <c r="D383" s="4"/>
      <c r="E383" s="4"/>
    </row>
    <row r="384" spans="2:5" ht="12.75" customHeight="1">
      <c r="B384" s="4"/>
      <c r="C384" s="4"/>
      <c r="D384" s="4"/>
      <c r="E384" s="4"/>
    </row>
    <row r="385" spans="2:5" ht="12.75" customHeight="1">
      <c r="B385" s="4"/>
      <c r="C385" s="4"/>
      <c r="D385" s="4"/>
      <c r="E385" s="4"/>
    </row>
    <row r="386" spans="2:5" ht="12.75" customHeight="1">
      <c r="B386" s="4"/>
      <c r="C386" s="4"/>
      <c r="D386" s="4"/>
      <c r="E386" s="4"/>
    </row>
    <row r="387" spans="2:5" ht="12.75" customHeight="1">
      <c r="B387" s="4"/>
      <c r="C387" s="4"/>
      <c r="D387" s="4"/>
      <c r="E387" s="4"/>
    </row>
    <row r="388" spans="2:5" ht="12.75" customHeight="1">
      <c r="B388" s="4"/>
      <c r="C388" s="4"/>
      <c r="D388" s="4"/>
      <c r="E388" s="4"/>
    </row>
    <row r="389" spans="2:5" ht="12.75" customHeight="1">
      <c r="B389" s="4"/>
      <c r="C389" s="4"/>
      <c r="D389" s="4"/>
      <c r="E389" s="4"/>
    </row>
    <row r="390" spans="2:5" ht="12.75" customHeight="1">
      <c r="B390" s="4"/>
      <c r="C390" s="4"/>
      <c r="D390" s="4"/>
      <c r="E390" s="4"/>
    </row>
    <row r="391" spans="2:5" ht="12.75" customHeight="1">
      <c r="B391" s="4"/>
      <c r="C391" s="4"/>
      <c r="D391" s="4"/>
      <c r="E391" s="4"/>
    </row>
    <row r="392" spans="2:5" ht="12.75" customHeight="1">
      <c r="B392" s="4"/>
      <c r="C392" s="4"/>
      <c r="D392" s="4"/>
      <c r="E392" s="4"/>
    </row>
    <row r="393" spans="2:5" ht="12.75" customHeight="1">
      <c r="B393" s="4"/>
      <c r="C393" s="4"/>
      <c r="D393" s="4"/>
      <c r="E393" s="4"/>
    </row>
    <row r="394" spans="2:5" ht="12.75" customHeight="1">
      <c r="B394" s="4"/>
      <c r="C394" s="4"/>
      <c r="D394" s="4"/>
      <c r="E394" s="4"/>
    </row>
    <row r="395" spans="2:5" ht="12.75" customHeight="1">
      <c r="B395" s="4"/>
      <c r="C395" s="4"/>
      <c r="D395" s="4"/>
      <c r="E395" s="4"/>
    </row>
    <row r="396" spans="2:5" ht="12.75" customHeight="1">
      <c r="B396" s="4"/>
      <c r="C396" s="4"/>
      <c r="D396" s="4"/>
      <c r="E396" s="4"/>
    </row>
    <row r="397" spans="2:5" ht="12.75" customHeight="1">
      <c r="B397" s="4"/>
      <c r="C397" s="4"/>
      <c r="D397" s="4"/>
      <c r="E397" s="4"/>
    </row>
    <row r="398" spans="2:5" ht="12.75" customHeight="1">
      <c r="B398" s="4"/>
      <c r="C398" s="4"/>
      <c r="D398" s="4"/>
      <c r="E398" s="4"/>
    </row>
    <row r="399" spans="2:5" ht="12.75" customHeight="1">
      <c r="B399" s="4"/>
      <c r="C399" s="4"/>
      <c r="D399" s="4"/>
      <c r="E399" s="4"/>
    </row>
    <row r="400" spans="2:5" ht="12.75" customHeight="1">
      <c r="B400" s="4"/>
      <c r="C400" s="4"/>
      <c r="D400" s="4"/>
      <c r="E400" s="4"/>
    </row>
    <row r="401" spans="2:5" ht="12.75" customHeight="1">
      <c r="B401" s="4"/>
      <c r="C401" s="4"/>
      <c r="D401" s="4"/>
      <c r="E401" s="4"/>
    </row>
    <row r="402" spans="2:5" ht="12.75" customHeight="1">
      <c r="B402" s="4"/>
      <c r="C402" s="4"/>
      <c r="D402" s="4"/>
      <c r="E402" s="4"/>
    </row>
    <row r="403" spans="2:5" ht="12.75" customHeight="1">
      <c r="B403" s="4"/>
      <c r="C403" s="4"/>
      <c r="D403" s="4"/>
      <c r="E403" s="4"/>
    </row>
    <row r="404" spans="2:5" ht="12.75" customHeight="1">
      <c r="B404" s="4"/>
      <c r="C404" s="4"/>
      <c r="D404" s="4"/>
      <c r="E404" s="4"/>
    </row>
    <row r="405" spans="2:5" ht="12.75" customHeight="1">
      <c r="B405" s="4"/>
      <c r="C405" s="4"/>
      <c r="D405" s="4"/>
      <c r="E405" s="4"/>
    </row>
    <row r="406" spans="2:5" ht="12.75" customHeight="1">
      <c r="B406" s="4"/>
      <c r="C406" s="4"/>
      <c r="D406" s="4"/>
      <c r="E406" s="4"/>
    </row>
    <row r="407" spans="2:5" ht="12.75" customHeight="1">
      <c r="B407" s="4"/>
      <c r="C407" s="4"/>
      <c r="D407" s="4"/>
      <c r="E407" s="4"/>
    </row>
    <row r="408" spans="2:5" ht="12.75" customHeight="1">
      <c r="B408" s="4"/>
      <c r="C408" s="4"/>
      <c r="D408" s="4"/>
      <c r="E408" s="4"/>
    </row>
    <row r="409" spans="2:5" ht="12.75" customHeight="1">
      <c r="B409" s="4"/>
      <c r="C409" s="4"/>
      <c r="D409" s="4"/>
      <c r="E409" s="4"/>
    </row>
    <row r="410" spans="2:5" ht="12.75" customHeight="1">
      <c r="B410" s="4"/>
      <c r="C410" s="4"/>
      <c r="D410" s="4"/>
      <c r="E410" s="4"/>
    </row>
    <row r="411" spans="2:5" ht="12.75" customHeight="1">
      <c r="B411" s="4"/>
      <c r="C411" s="4"/>
      <c r="D411" s="4"/>
      <c r="E411" s="4"/>
    </row>
    <row r="412" spans="2:5" ht="12.75" customHeight="1">
      <c r="B412" s="4"/>
      <c r="C412" s="4"/>
      <c r="D412" s="4"/>
      <c r="E412" s="4"/>
    </row>
    <row r="413" spans="2:5" ht="12.75" customHeight="1">
      <c r="B413" s="4"/>
      <c r="C413" s="4"/>
      <c r="D413" s="4"/>
      <c r="E413" s="4"/>
    </row>
    <row r="414" spans="2:5" ht="12.75" customHeight="1">
      <c r="B414" s="4"/>
      <c r="C414" s="4"/>
      <c r="D414" s="4"/>
      <c r="E414" s="4"/>
    </row>
    <row r="415" spans="2:5" ht="12.75" customHeight="1">
      <c r="B415" s="4"/>
      <c r="C415" s="4"/>
      <c r="D415" s="4"/>
      <c r="E415" s="4"/>
    </row>
    <row r="416" spans="2:5" ht="12.75" customHeight="1">
      <c r="B416" s="4"/>
      <c r="C416" s="4"/>
      <c r="D416" s="4"/>
      <c r="E416" s="4"/>
    </row>
    <row r="417" spans="2:5" ht="12.75" customHeight="1">
      <c r="B417" s="4"/>
      <c r="C417" s="4"/>
      <c r="D417" s="4"/>
      <c r="E417" s="4"/>
    </row>
    <row r="418" spans="2:5" ht="12.75" customHeight="1">
      <c r="B418" s="4"/>
      <c r="C418" s="4"/>
      <c r="D418" s="4"/>
      <c r="E418" s="4"/>
    </row>
    <row r="419" spans="2:5" ht="12.75" customHeight="1">
      <c r="B419" s="4"/>
      <c r="C419" s="4"/>
      <c r="D419" s="4"/>
      <c r="E419" s="4"/>
    </row>
    <row r="420" spans="2:5" ht="12.75" customHeight="1">
      <c r="B420" s="4"/>
      <c r="C420" s="4"/>
      <c r="D420" s="4"/>
      <c r="E420" s="4"/>
    </row>
    <row r="421" spans="2:5" ht="12.75" customHeight="1">
      <c r="B421" s="4"/>
      <c r="C421" s="4"/>
      <c r="D421" s="4"/>
      <c r="E421" s="4"/>
    </row>
    <row r="422" spans="2:5" ht="12.75" customHeight="1">
      <c r="B422" s="4"/>
      <c r="C422" s="4"/>
      <c r="D422" s="4"/>
      <c r="E422" s="4"/>
    </row>
    <row r="423" spans="2:5" ht="12.75" customHeight="1">
      <c r="B423" s="4"/>
      <c r="C423" s="4"/>
      <c r="D423" s="4"/>
      <c r="E423" s="4"/>
    </row>
    <row r="424" spans="2:5" ht="12.75" customHeight="1">
      <c r="B424" s="4"/>
      <c r="C424" s="4"/>
      <c r="D424" s="4"/>
      <c r="E424" s="4"/>
    </row>
    <row r="425" spans="2:5" ht="12.75" customHeight="1">
      <c r="B425" s="4"/>
      <c r="C425" s="4"/>
      <c r="D425" s="4"/>
      <c r="E425" s="4"/>
    </row>
    <row r="426" spans="2:5" ht="12.75" customHeight="1">
      <c r="B426" s="4"/>
      <c r="C426" s="4"/>
      <c r="D426" s="4"/>
      <c r="E426" s="4"/>
    </row>
    <row r="427" spans="2:5" ht="12.75" customHeight="1">
      <c r="B427" s="4"/>
      <c r="C427" s="4"/>
      <c r="D427" s="4"/>
      <c r="E427" s="4"/>
    </row>
    <row r="428" spans="2:5" ht="12.75" customHeight="1">
      <c r="B428" s="4"/>
      <c r="C428" s="4"/>
      <c r="D428" s="4"/>
      <c r="E428" s="4"/>
    </row>
    <row r="429" spans="2:5" ht="12.75" customHeight="1">
      <c r="B429" s="4"/>
      <c r="C429" s="4"/>
      <c r="D429" s="4"/>
      <c r="E429" s="4"/>
    </row>
    <row r="430" spans="2:5" ht="12.75" customHeight="1">
      <c r="B430" s="4"/>
      <c r="C430" s="4"/>
      <c r="D430" s="4"/>
      <c r="E430" s="4"/>
    </row>
    <row r="431" spans="2:5" ht="12.75" customHeight="1">
      <c r="B431" s="4"/>
      <c r="C431" s="4"/>
      <c r="D431" s="4"/>
      <c r="E431" s="4"/>
    </row>
    <row r="432" spans="2:5" ht="12.75" customHeight="1">
      <c r="B432" s="4"/>
      <c r="C432" s="4"/>
      <c r="D432" s="4"/>
      <c r="E432" s="4"/>
    </row>
    <row r="433" spans="2:5" ht="12.75" customHeight="1">
      <c r="B433" s="4"/>
      <c r="C433" s="4"/>
      <c r="D433" s="4"/>
      <c r="E433" s="4"/>
    </row>
    <row r="434" spans="2:5" ht="12.75" customHeight="1">
      <c r="B434" s="4"/>
      <c r="C434" s="4"/>
      <c r="D434" s="4"/>
      <c r="E434" s="4"/>
    </row>
    <row r="435" spans="2:5" ht="12.75" customHeight="1">
      <c r="B435" s="4"/>
      <c r="C435" s="4"/>
      <c r="D435" s="4"/>
      <c r="E435" s="4"/>
    </row>
    <row r="436" spans="2:5" ht="12.75" customHeight="1">
      <c r="B436" s="4"/>
      <c r="C436" s="4"/>
      <c r="D436" s="4"/>
      <c r="E436" s="4"/>
    </row>
    <row r="437" spans="2:5" ht="12.75" customHeight="1">
      <c r="B437" s="4"/>
      <c r="C437" s="4"/>
      <c r="D437" s="4"/>
      <c r="E437" s="4"/>
    </row>
    <row r="438" spans="2:5" ht="12.75" customHeight="1">
      <c r="B438" s="4"/>
      <c r="C438" s="4"/>
      <c r="D438" s="4"/>
      <c r="E438" s="4"/>
    </row>
    <row r="439" spans="2:5" ht="12.75" customHeight="1">
      <c r="B439" s="4"/>
      <c r="C439" s="4"/>
      <c r="D439" s="4"/>
      <c r="E439" s="4"/>
    </row>
    <row r="440" spans="2:5" ht="12.75" customHeight="1">
      <c r="B440" s="4"/>
      <c r="C440" s="4"/>
      <c r="D440" s="4"/>
      <c r="E440" s="4"/>
    </row>
    <row r="441" spans="2:5" ht="12.75" customHeight="1">
      <c r="B441" s="4"/>
      <c r="C441" s="4"/>
      <c r="D441" s="4"/>
      <c r="E441" s="4"/>
    </row>
    <row r="442" spans="2:5" ht="12.75" customHeight="1">
      <c r="B442" s="4"/>
      <c r="C442" s="4"/>
      <c r="D442" s="4"/>
      <c r="E442" s="4"/>
    </row>
    <row r="443" spans="2:5" ht="12.75" customHeight="1">
      <c r="B443" s="4"/>
      <c r="C443" s="4"/>
      <c r="D443" s="4"/>
      <c r="E443" s="4"/>
    </row>
    <row r="444" spans="2:5" ht="12.75" customHeight="1">
      <c r="B444" s="4"/>
      <c r="C444" s="4"/>
      <c r="D444" s="4"/>
      <c r="E444" s="4"/>
    </row>
    <row r="445" spans="2:5" ht="12.75" customHeight="1">
      <c r="B445" s="4"/>
      <c r="C445" s="4"/>
      <c r="D445" s="4"/>
      <c r="E445" s="4"/>
    </row>
    <row r="446" spans="2:5" ht="12.75" customHeight="1">
      <c r="B446" s="4"/>
      <c r="C446" s="4"/>
      <c r="D446" s="4"/>
      <c r="E446" s="4"/>
    </row>
    <row r="447" spans="2:5" ht="12.75" customHeight="1">
      <c r="B447" s="4"/>
      <c r="C447" s="4"/>
      <c r="D447" s="4"/>
      <c r="E447" s="4"/>
    </row>
    <row r="448" spans="2:5" ht="12.75" customHeight="1">
      <c r="B448" s="4"/>
      <c r="C448" s="4"/>
      <c r="D448" s="4"/>
      <c r="E448" s="4"/>
    </row>
    <row r="449" spans="2:5" ht="12.75" customHeight="1">
      <c r="B449" s="4"/>
      <c r="C449" s="4"/>
      <c r="D449" s="4"/>
      <c r="E449" s="4"/>
    </row>
    <row r="450" spans="2:5" ht="12.75" customHeight="1">
      <c r="B450" s="4"/>
      <c r="C450" s="4"/>
      <c r="D450" s="4"/>
      <c r="E450" s="4"/>
    </row>
    <row r="451" spans="2:5" ht="12.75" customHeight="1">
      <c r="B451" s="4"/>
      <c r="C451" s="4"/>
      <c r="D451" s="4"/>
      <c r="E451" s="4"/>
    </row>
    <row r="452" spans="2:5" ht="12.75" customHeight="1">
      <c r="B452" s="4"/>
      <c r="C452" s="4"/>
      <c r="D452" s="4"/>
      <c r="E452" s="4"/>
    </row>
    <row r="453" spans="2:5" ht="12.75" customHeight="1">
      <c r="B453" s="4"/>
      <c r="C453" s="4"/>
      <c r="D453" s="4"/>
      <c r="E453" s="4"/>
    </row>
    <row r="454" spans="2:5" ht="12.75" customHeight="1">
      <c r="B454" s="4"/>
      <c r="C454" s="4"/>
      <c r="D454" s="4"/>
      <c r="E454" s="4"/>
    </row>
    <row r="455" spans="2:5" ht="12.75" customHeight="1">
      <c r="B455" s="4"/>
      <c r="C455" s="4"/>
      <c r="D455" s="4"/>
      <c r="E455" s="4"/>
    </row>
    <row r="456" spans="2:5" ht="12.75" customHeight="1">
      <c r="B456" s="4"/>
      <c r="C456" s="4"/>
      <c r="D456" s="4"/>
      <c r="E456" s="4"/>
    </row>
    <row r="457" spans="2:5" ht="12.75" customHeight="1">
      <c r="B457" s="4"/>
      <c r="C457" s="4"/>
      <c r="D457" s="4"/>
      <c r="E457" s="4"/>
    </row>
    <row r="458" spans="2:5" ht="12.75" customHeight="1">
      <c r="B458" s="4"/>
      <c r="C458" s="4"/>
      <c r="D458" s="4"/>
      <c r="E458" s="4"/>
    </row>
    <row r="459" spans="2:5" ht="12.75" customHeight="1">
      <c r="B459" s="4"/>
      <c r="C459" s="4"/>
      <c r="D459" s="4"/>
      <c r="E459" s="4"/>
    </row>
    <row r="460" spans="2:5" ht="12.75" customHeight="1">
      <c r="B460" s="4"/>
      <c r="C460" s="4"/>
      <c r="D460" s="4"/>
      <c r="E460" s="4"/>
    </row>
    <row r="461" spans="2:5" ht="12.75" customHeight="1">
      <c r="B461" s="4"/>
      <c r="C461" s="4"/>
      <c r="D461" s="4"/>
      <c r="E461" s="4"/>
    </row>
    <row r="462" spans="2:5" ht="12.75" customHeight="1">
      <c r="B462" s="4"/>
      <c r="C462" s="4"/>
      <c r="D462" s="4"/>
      <c r="E462" s="4"/>
    </row>
    <row r="463" spans="2:5" ht="12.75" customHeight="1">
      <c r="B463" s="4"/>
      <c r="C463" s="4"/>
      <c r="D463" s="4"/>
      <c r="E463" s="4"/>
    </row>
    <row r="464" spans="2:5" ht="12.75" customHeight="1">
      <c r="B464" s="4"/>
      <c r="C464" s="4"/>
      <c r="D464" s="4"/>
      <c r="E464" s="4"/>
    </row>
    <row r="465" spans="2:5" ht="12.75" customHeight="1">
      <c r="B465" s="4"/>
      <c r="C465" s="4"/>
      <c r="D465" s="4"/>
      <c r="E465" s="4"/>
    </row>
    <row r="466" spans="2:5" ht="12.75" customHeight="1">
      <c r="B466" s="4"/>
      <c r="C466" s="4"/>
      <c r="D466" s="4"/>
      <c r="E466" s="4"/>
    </row>
    <row r="467" spans="2:5" ht="12.75" customHeight="1">
      <c r="B467" s="4"/>
      <c r="C467" s="4"/>
      <c r="D467" s="4"/>
      <c r="E467" s="4"/>
    </row>
    <row r="468" spans="2:5" ht="12.75" customHeight="1">
      <c r="B468" s="4"/>
      <c r="C468" s="4"/>
      <c r="D468" s="4"/>
      <c r="E468" s="4"/>
    </row>
    <row r="469" spans="2:5" ht="12.75" customHeight="1">
      <c r="B469" s="4"/>
      <c r="C469" s="4"/>
      <c r="D469" s="4"/>
      <c r="E469" s="4"/>
    </row>
    <row r="470" spans="2:5" ht="12.75" customHeight="1">
      <c r="B470" s="4"/>
      <c r="C470" s="4"/>
      <c r="D470" s="4"/>
      <c r="E470" s="4"/>
    </row>
    <row r="471" spans="2:5" ht="12.75" customHeight="1">
      <c r="B471" s="4"/>
      <c r="C471" s="4"/>
      <c r="D471" s="4"/>
      <c r="E471" s="4"/>
    </row>
    <row r="472" spans="2:5" ht="12.75" customHeight="1">
      <c r="B472" s="4"/>
      <c r="C472" s="4"/>
      <c r="D472" s="4"/>
      <c r="E472" s="4"/>
    </row>
    <row r="473" spans="2:5" ht="12.75" customHeight="1">
      <c r="B473" s="4"/>
      <c r="C473" s="4"/>
      <c r="D473" s="4"/>
      <c r="E473" s="4"/>
    </row>
    <row r="474" spans="2:5" ht="12.75" customHeight="1">
      <c r="B474" s="4"/>
      <c r="C474" s="4"/>
      <c r="D474" s="4"/>
      <c r="E474" s="4"/>
    </row>
    <row r="475" spans="2:5" ht="12.75" customHeight="1">
      <c r="B475" s="4"/>
      <c r="C475" s="4"/>
      <c r="D475" s="4"/>
      <c r="E475" s="4"/>
    </row>
    <row r="476" spans="2:5" ht="12.75" customHeight="1">
      <c r="B476" s="4"/>
      <c r="C476" s="4"/>
      <c r="D476" s="4"/>
      <c r="E476" s="4"/>
    </row>
    <row r="477" spans="2:5" ht="12.75" customHeight="1">
      <c r="B477" s="4"/>
      <c r="C477" s="4"/>
      <c r="D477" s="4"/>
      <c r="E477" s="4"/>
    </row>
    <row r="478" spans="2:5" ht="12.75" customHeight="1">
      <c r="B478" s="4"/>
      <c r="C478" s="4"/>
      <c r="D478" s="4"/>
      <c r="E478" s="4"/>
    </row>
    <row r="479" spans="2:5" ht="12.75" customHeight="1">
      <c r="B479" s="4"/>
      <c r="C479" s="4"/>
      <c r="D479" s="4"/>
      <c r="E479" s="4"/>
    </row>
    <row r="480" spans="2:5" ht="12.75" customHeight="1">
      <c r="B480" s="4"/>
      <c r="C480" s="4"/>
      <c r="D480" s="4"/>
      <c r="E480" s="4"/>
    </row>
    <row r="481" spans="2:5" ht="12.75" customHeight="1">
      <c r="B481" s="4"/>
      <c r="C481" s="4"/>
      <c r="D481" s="4"/>
      <c r="E481" s="4"/>
    </row>
    <row r="482" spans="2:5" ht="12.75" customHeight="1">
      <c r="B482" s="4"/>
      <c r="C482" s="4"/>
      <c r="D482" s="4"/>
      <c r="E482" s="4"/>
    </row>
    <row r="483" spans="2:5" ht="12.75" customHeight="1">
      <c r="B483" s="4"/>
      <c r="C483" s="4"/>
      <c r="D483" s="4"/>
      <c r="E483" s="4"/>
    </row>
    <row r="484" spans="2:5" ht="12.75" customHeight="1">
      <c r="B484" s="4"/>
      <c r="C484" s="4"/>
      <c r="D484" s="4"/>
      <c r="E484" s="4"/>
    </row>
    <row r="485" spans="2:5" ht="12.75" customHeight="1">
      <c r="B485" s="4"/>
      <c r="C485" s="4"/>
      <c r="D485" s="4"/>
      <c r="E485" s="4"/>
    </row>
    <row r="486" spans="2:5" ht="12.75" customHeight="1">
      <c r="B486" s="4"/>
      <c r="C486" s="4"/>
      <c r="D486" s="4"/>
      <c r="E486" s="4"/>
    </row>
    <row r="487" spans="2:5" ht="12.75" customHeight="1">
      <c r="B487" s="4"/>
      <c r="C487" s="4"/>
      <c r="D487" s="4"/>
      <c r="E487" s="4"/>
    </row>
    <row r="488" spans="2:5" ht="12.75" customHeight="1">
      <c r="B488" s="4"/>
      <c r="C488" s="4"/>
      <c r="D488" s="4"/>
      <c r="E488" s="4"/>
    </row>
    <row r="489" spans="2:5" ht="12.75" customHeight="1">
      <c r="B489" s="4"/>
      <c r="C489" s="4"/>
      <c r="D489" s="4"/>
      <c r="E489" s="4"/>
    </row>
    <row r="490" spans="2:5" ht="12.75" customHeight="1">
      <c r="B490" s="4"/>
      <c r="C490" s="4"/>
      <c r="D490" s="4"/>
      <c r="E490" s="4"/>
    </row>
    <row r="491" spans="2:5" ht="12.75" customHeight="1">
      <c r="B491" s="4"/>
      <c r="C491" s="4"/>
      <c r="D491" s="4"/>
      <c r="E491" s="4"/>
    </row>
    <row r="492" spans="2:5" ht="12.75" customHeight="1">
      <c r="B492" s="4"/>
      <c r="C492" s="4"/>
      <c r="D492" s="4"/>
      <c r="E492" s="4"/>
    </row>
    <row r="493" spans="2:5" ht="12.75" customHeight="1">
      <c r="B493" s="4"/>
      <c r="C493" s="4"/>
      <c r="D493" s="4"/>
      <c r="E493" s="4"/>
    </row>
    <row r="494" spans="2:5" ht="12.75" customHeight="1">
      <c r="B494" s="4"/>
      <c r="C494" s="4"/>
      <c r="D494" s="4"/>
      <c r="E494" s="4"/>
    </row>
    <row r="495" spans="2:5" ht="12.75" customHeight="1">
      <c r="B495" s="4"/>
      <c r="C495" s="4"/>
      <c r="D495" s="4"/>
      <c r="E495" s="4"/>
    </row>
    <row r="496" spans="2:5" ht="12.75" customHeight="1">
      <c r="B496" s="4"/>
      <c r="C496" s="4"/>
      <c r="D496" s="4"/>
      <c r="E496" s="4"/>
    </row>
    <row r="497" spans="2:5" ht="12.75" customHeight="1">
      <c r="B497" s="4"/>
      <c r="C497" s="4"/>
      <c r="D497" s="4"/>
      <c r="E497" s="4"/>
    </row>
    <row r="498" spans="2:5" ht="12.75" customHeight="1">
      <c r="B498" s="4"/>
      <c r="C498" s="4"/>
      <c r="D498" s="4"/>
      <c r="E498" s="4"/>
    </row>
    <row r="499" spans="2:5" ht="12.75" customHeight="1">
      <c r="B499" s="4"/>
      <c r="C499" s="4"/>
      <c r="D499" s="4"/>
      <c r="E499" s="4"/>
    </row>
    <row r="500" spans="2:5" ht="12.75" customHeight="1">
      <c r="B500" s="4"/>
      <c r="C500" s="4"/>
      <c r="D500" s="4"/>
      <c r="E500" s="4"/>
    </row>
    <row r="501" spans="2:5" ht="12.75" customHeight="1">
      <c r="B501" s="4"/>
      <c r="C501" s="4"/>
      <c r="D501" s="4"/>
      <c r="E501" s="4"/>
    </row>
    <row r="502" spans="2:5" ht="12.75" customHeight="1">
      <c r="B502" s="4"/>
      <c r="C502" s="4"/>
      <c r="D502" s="4"/>
      <c r="E502" s="4"/>
    </row>
    <row r="503" spans="2:5" ht="12.75" customHeight="1">
      <c r="B503" s="4"/>
      <c r="C503" s="4"/>
      <c r="D503" s="4"/>
      <c r="E503" s="4"/>
    </row>
    <row r="504" spans="2:5" ht="12.75" customHeight="1">
      <c r="B504" s="4"/>
      <c r="C504" s="4"/>
      <c r="D504" s="4"/>
      <c r="E504" s="4"/>
    </row>
    <row r="505" spans="2:5" ht="12.75" customHeight="1">
      <c r="B505" s="4"/>
      <c r="C505" s="4"/>
      <c r="D505" s="4"/>
      <c r="E505" s="4"/>
    </row>
    <row r="506" spans="2:5" ht="12.75" customHeight="1">
      <c r="B506" s="4"/>
      <c r="C506" s="4"/>
      <c r="D506" s="4"/>
      <c r="E506" s="4"/>
    </row>
    <row r="507" spans="2:5" ht="12.75" customHeight="1">
      <c r="B507" s="4"/>
      <c r="C507" s="4"/>
      <c r="D507" s="4"/>
      <c r="E507" s="4"/>
    </row>
    <row r="508" spans="2:5" ht="12.75" customHeight="1">
      <c r="B508" s="4"/>
      <c r="C508" s="4"/>
      <c r="D508" s="4"/>
      <c r="E508" s="4"/>
    </row>
    <row r="509" spans="2:5" ht="12.75" customHeight="1">
      <c r="B509" s="4"/>
      <c r="C509" s="4"/>
      <c r="D509" s="4"/>
      <c r="E509" s="4"/>
    </row>
    <row r="510" spans="2:5" ht="12.75" customHeight="1">
      <c r="B510" s="4"/>
      <c r="C510" s="4"/>
      <c r="D510" s="4"/>
      <c r="E510" s="4"/>
    </row>
    <row r="511" spans="2:5" ht="12.75" customHeight="1">
      <c r="B511" s="4"/>
      <c r="C511" s="4"/>
      <c r="D511" s="4"/>
      <c r="E511" s="4"/>
    </row>
    <row r="512" spans="2:5" ht="12.75" customHeight="1">
      <c r="B512" s="4"/>
      <c r="C512" s="4"/>
      <c r="D512" s="4"/>
      <c r="E512" s="4"/>
    </row>
    <row r="513" spans="2:5" ht="12.75" customHeight="1">
      <c r="B513" s="4"/>
      <c r="C513" s="4"/>
      <c r="D513" s="4"/>
      <c r="E513" s="4"/>
    </row>
    <row r="514" spans="2:5" ht="12.75" customHeight="1">
      <c r="B514" s="4"/>
      <c r="C514" s="4"/>
      <c r="D514" s="4"/>
      <c r="E514" s="4"/>
    </row>
    <row r="515" spans="2:5" ht="12.75" customHeight="1">
      <c r="B515" s="4"/>
      <c r="C515" s="4"/>
      <c r="D515" s="4"/>
      <c r="E515" s="4"/>
    </row>
    <row r="516" spans="2:5" ht="12.75" customHeight="1">
      <c r="B516" s="4"/>
      <c r="C516" s="4"/>
      <c r="D516" s="4"/>
      <c r="E516" s="4"/>
    </row>
    <row r="517" spans="2:5" ht="12.75" customHeight="1">
      <c r="B517" s="4"/>
      <c r="C517" s="4"/>
      <c r="D517" s="4"/>
      <c r="E517" s="4"/>
    </row>
    <row r="518" spans="2:5" ht="12.75" customHeight="1">
      <c r="B518" s="4"/>
      <c r="C518" s="4"/>
      <c r="D518" s="4"/>
      <c r="E518" s="4"/>
    </row>
    <row r="519" spans="2:5" ht="12.75" customHeight="1">
      <c r="B519" s="4"/>
      <c r="C519" s="4"/>
      <c r="D519" s="4"/>
      <c r="E519" s="4"/>
    </row>
    <row r="520" spans="2:5" ht="12.75" customHeight="1">
      <c r="B520" s="4"/>
      <c r="C520" s="4"/>
      <c r="D520" s="4"/>
      <c r="E520" s="4"/>
    </row>
    <row r="521" spans="2:5" ht="12.75" customHeight="1">
      <c r="B521" s="4"/>
      <c r="C521" s="4"/>
      <c r="D521" s="4"/>
      <c r="E521" s="4"/>
    </row>
    <row r="522" spans="2:5" ht="12.75" customHeight="1">
      <c r="B522" s="4"/>
      <c r="C522" s="4"/>
      <c r="D522" s="4"/>
      <c r="E522" s="4"/>
    </row>
    <row r="523" spans="2:5" ht="12.75" customHeight="1">
      <c r="B523" s="4"/>
      <c r="C523" s="4"/>
      <c r="D523" s="4"/>
      <c r="E523" s="4"/>
    </row>
    <row r="524" spans="2:5" ht="12.75" customHeight="1">
      <c r="B524" s="4"/>
      <c r="C524" s="4"/>
      <c r="D524" s="4"/>
      <c r="E524" s="4"/>
    </row>
    <row r="525" spans="2:5" ht="12.75" customHeight="1">
      <c r="B525" s="4"/>
      <c r="C525" s="4"/>
      <c r="D525" s="4"/>
      <c r="E525" s="4"/>
    </row>
    <row r="526" spans="2:5" ht="12.75" customHeight="1">
      <c r="B526" s="4"/>
      <c r="C526" s="4"/>
      <c r="D526" s="4"/>
      <c r="E526" s="4"/>
    </row>
    <row r="527" spans="2:5" ht="12.75" customHeight="1">
      <c r="B527" s="4"/>
      <c r="C527" s="4"/>
      <c r="D527" s="4"/>
      <c r="E527" s="4"/>
    </row>
    <row r="528" spans="2:5" ht="12.75" customHeight="1">
      <c r="B528" s="4"/>
      <c r="C528" s="4"/>
      <c r="D528" s="4"/>
      <c r="E528" s="4"/>
    </row>
    <row r="529" spans="2:5" ht="12.75" customHeight="1">
      <c r="B529" s="4"/>
      <c r="C529" s="4"/>
      <c r="D529" s="4"/>
      <c r="E529" s="4"/>
    </row>
    <row r="530" spans="2:5" ht="12.75" customHeight="1">
      <c r="B530" s="4"/>
      <c r="C530" s="4"/>
      <c r="D530" s="4"/>
      <c r="E530" s="4"/>
    </row>
    <row r="531" spans="2:5" ht="12.75" customHeight="1">
      <c r="B531" s="4"/>
      <c r="C531" s="4"/>
      <c r="D531" s="4"/>
      <c r="E531" s="4"/>
    </row>
    <row r="532" spans="2:5" ht="12.75" customHeight="1">
      <c r="B532" s="4"/>
      <c r="C532" s="4"/>
      <c r="D532" s="4"/>
      <c r="E532" s="4"/>
    </row>
    <row r="533" spans="2:5" ht="12.75" customHeight="1">
      <c r="B533" s="4"/>
      <c r="C533" s="4"/>
      <c r="D533" s="4"/>
      <c r="E533" s="4"/>
    </row>
    <row r="534" spans="2:5" ht="12.75" customHeight="1">
      <c r="B534" s="4"/>
      <c r="C534" s="4"/>
      <c r="D534" s="4"/>
      <c r="E534" s="4"/>
    </row>
    <row r="535" spans="2:5" ht="12.75" customHeight="1">
      <c r="B535" s="4"/>
      <c r="C535" s="4"/>
      <c r="D535" s="4"/>
      <c r="E535" s="4"/>
    </row>
    <row r="536" spans="2:5" ht="12.75" customHeight="1">
      <c r="B536" s="4"/>
      <c r="C536" s="4"/>
      <c r="D536" s="4"/>
      <c r="E536" s="4"/>
    </row>
    <row r="537" spans="2:5" ht="12.75" customHeight="1">
      <c r="B537" s="4"/>
      <c r="C537" s="4"/>
      <c r="D537" s="4"/>
      <c r="E537" s="4"/>
    </row>
    <row r="538" spans="2:5" ht="12.75" customHeight="1">
      <c r="B538" s="4"/>
      <c r="C538" s="4"/>
      <c r="D538" s="4"/>
      <c r="E538" s="4"/>
    </row>
    <row r="539" spans="2:5" ht="12.75" customHeight="1">
      <c r="B539" s="4"/>
      <c r="C539" s="4"/>
      <c r="D539" s="4"/>
      <c r="E539" s="4"/>
    </row>
    <row r="540" spans="2:5" ht="12.75" customHeight="1">
      <c r="B540" s="4"/>
      <c r="C540" s="4"/>
      <c r="D540" s="4"/>
      <c r="E540" s="4"/>
    </row>
    <row r="541" spans="2:5" ht="12.75" customHeight="1">
      <c r="B541" s="4"/>
      <c r="C541" s="4"/>
      <c r="D541" s="4"/>
      <c r="E541" s="4"/>
    </row>
    <row r="542" spans="2:5" ht="12.75" customHeight="1">
      <c r="B542" s="4"/>
      <c r="C542" s="4"/>
      <c r="D542" s="4"/>
      <c r="E542" s="4"/>
    </row>
    <row r="543" spans="2:5" ht="12.75" customHeight="1">
      <c r="B543" s="4"/>
      <c r="C543" s="4"/>
      <c r="D543" s="4"/>
      <c r="E543" s="4"/>
    </row>
    <row r="544" spans="2:5" ht="12.75" customHeight="1">
      <c r="B544" s="4"/>
      <c r="C544" s="4"/>
      <c r="D544" s="4"/>
      <c r="E544" s="4"/>
    </row>
    <row r="545" spans="2:5" ht="12.75" customHeight="1">
      <c r="B545" s="4"/>
      <c r="C545" s="4"/>
      <c r="D545" s="4"/>
      <c r="E545" s="4"/>
    </row>
    <row r="546" spans="2:5" ht="12.75" customHeight="1">
      <c r="B546" s="4"/>
      <c r="C546" s="4"/>
      <c r="D546" s="4"/>
      <c r="E546" s="4"/>
    </row>
    <row r="547" spans="2:5" ht="12.75" customHeight="1">
      <c r="B547" s="4"/>
      <c r="C547" s="4"/>
      <c r="D547" s="4"/>
      <c r="E547" s="4"/>
    </row>
    <row r="548" spans="2:5" ht="12.75" customHeight="1">
      <c r="B548" s="4"/>
      <c r="C548" s="4"/>
      <c r="D548" s="4"/>
      <c r="E548" s="4"/>
    </row>
    <row r="549" spans="2:5" ht="12.75" customHeight="1">
      <c r="B549" s="4"/>
      <c r="C549" s="4"/>
      <c r="D549" s="4"/>
      <c r="E549" s="4"/>
    </row>
    <row r="550" spans="2:5" ht="12.75" customHeight="1">
      <c r="B550" s="4"/>
      <c r="C550" s="4"/>
      <c r="D550" s="4"/>
      <c r="E550" s="4"/>
    </row>
    <row r="551" spans="2:5" ht="12.75" customHeight="1">
      <c r="B551" s="4"/>
      <c r="C551" s="4"/>
      <c r="D551" s="4"/>
      <c r="E551" s="4"/>
    </row>
    <row r="552" spans="2:5" ht="12.75" customHeight="1">
      <c r="B552" s="4"/>
      <c r="C552" s="4"/>
      <c r="D552" s="4"/>
      <c r="E552" s="4"/>
    </row>
    <row r="553" spans="2:5" ht="12.75" customHeight="1">
      <c r="B553" s="4"/>
      <c r="C553" s="4"/>
      <c r="D553" s="4"/>
      <c r="E553" s="4"/>
    </row>
    <row r="554" spans="2:5" ht="12.75" customHeight="1">
      <c r="B554" s="4"/>
      <c r="C554" s="4"/>
      <c r="D554" s="4"/>
      <c r="E554" s="4"/>
    </row>
    <row r="555" spans="2:5" ht="12.75" customHeight="1">
      <c r="B555" s="4"/>
      <c r="C555" s="4"/>
      <c r="D555" s="4"/>
      <c r="E555" s="4"/>
    </row>
    <row r="556" spans="2:5" ht="12.75" customHeight="1">
      <c r="B556" s="4"/>
      <c r="C556" s="4"/>
      <c r="D556" s="4"/>
      <c r="E556" s="4"/>
    </row>
    <row r="557" spans="2:5" ht="12.75" customHeight="1">
      <c r="B557" s="4"/>
      <c r="C557" s="4"/>
      <c r="D557" s="4"/>
      <c r="E557" s="4"/>
    </row>
    <row r="558" spans="2:5" ht="12.75" customHeight="1">
      <c r="B558" s="4"/>
      <c r="C558" s="4"/>
      <c r="D558" s="4"/>
      <c r="E558" s="4"/>
    </row>
    <row r="559" spans="2:5" ht="12.75" customHeight="1">
      <c r="B559" s="4"/>
      <c r="C559" s="4"/>
      <c r="D559" s="4"/>
      <c r="E559" s="4"/>
    </row>
    <row r="560" spans="2:5" ht="12.75" customHeight="1">
      <c r="B560" s="4"/>
      <c r="C560" s="4"/>
      <c r="D560" s="4"/>
      <c r="E560" s="4"/>
    </row>
    <row r="561" spans="2:5" ht="12.75" customHeight="1">
      <c r="B561" s="4"/>
      <c r="C561" s="4"/>
      <c r="D561" s="4"/>
      <c r="E561" s="4"/>
    </row>
    <row r="562" spans="2:5" ht="12.75" customHeight="1">
      <c r="B562" s="4"/>
      <c r="C562" s="4"/>
      <c r="D562" s="4"/>
      <c r="E562" s="4"/>
    </row>
    <row r="563" spans="2:5" ht="12.75" customHeight="1">
      <c r="B563" s="4"/>
      <c r="C563" s="4"/>
      <c r="D563" s="4"/>
      <c r="E563" s="4"/>
    </row>
    <row r="564" spans="2:5" ht="12.75" customHeight="1">
      <c r="B564" s="4"/>
      <c r="C564" s="4"/>
      <c r="D564" s="4"/>
      <c r="E564" s="4"/>
    </row>
    <row r="565" spans="2:5" ht="12.75" customHeight="1">
      <c r="B565" s="4"/>
      <c r="C565" s="4"/>
      <c r="D565" s="4"/>
      <c r="E565" s="4"/>
    </row>
    <row r="566" spans="2:5" ht="12.75" customHeight="1">
      <c r="B566" s="4"/>
      <c r="C566" s="4"/>
      <c r="D566" s="4"/>
      <c r="E566" s="4"/>
    </row>
    <row r="567" spans="2:5" ht="12.75" customHeight="1">
      <c r="B567" s="4"/>
      <c r="C567" s="4"/>
      <c r="D567" s="4"/>
      <c r="E567" s="4"/>
    </row>
    <row r="568" spans="2:5" ht="12.75" customHeight="1">
      <c r="B568" s="4"/>
      <c r="C568" s="4"/>
      <c r="D568" s="4"/>
      <c r="E568" s="4"/>
    </row>
    <row r="569" spans="2:5" ht="12.75" customHeight="1">
      <c r="B569" s="4"/>
      <c r="C569" s="4"/>
      <c r="D569" s="4"/>
      <c r="E569" s="4"/>
    </row>
    <row r="570" spans="2:5" ht="12.75" customHeight="1">
      <c r="B570" s="4"/>
      <c r="C570" s="4"/>
      <c r="D570" s="4"/>
      <c r="E570" s="4"/>
    </row>
    <row r="571" spans="2:5" ht="12.75" customHeight="1">
      <c r="B571" s="4"/>
      <c r="C571" s="4"/>
      <c r="D571" s="4"/>
      <c r="E571" s="4"/>
    </row>
    <row r="572" spans="2:5" ht="12.75" customHeight="1">
      <c r="B572" s="4"/>
      <c r="C572" s="4"/>
      <c r="D572" s="4"/>
      <c r="E572" s="4"/>
    </row>
    <row r="573" spans="2:5" ht="12.75" customHeight="1">
      <c r="B573" s="4"/>
      <c r="C573" s="4"/>
      <c r="D573" s="4"/>
      <c r="E573" s="4"/>
    </row>
    <row r="574" spans="2:5" ht="12.75" customHeight="1">
      <c r="B574" s="4"/>
      <c r="C574" s="4"/>
      <c r="D574" s="4"/>
      <c r="E574" s="4"/>
    </row>
    <row r="575" spans="2:5" ht="12.75" customHeight="1">
      <c r="B575" s="4"/>
      <c r="C575" s="4"/>
      <c r="D575" s="4"/>
      <c r="E575" s="4"/>
    </row>
    <row r="576" spans="2:5" ht="12.75" customHeight="1">
      <c r="B576" s="4"/>
      <c r="C576" s="4"/>
      <c r="D576" s="4"/>
      <c r="E576" s="4"/>
    </row>
    <row r="577" spans="2:5" ht="12.75" customHeight="1">
      <c r="B577" s="4"/>
      <c r="C577" s="4"/>
      <c r="D577" s="4"/>
      <c r="E577" s="4"/>
    </row>
    <row r="578" spans="2:5" ht="12.75" customHeight="1">
      <c r="B578" s="4"/>
      <c r="C578" s="4"/>
      <c r="D578" s="4"/>
      <c r="E578" s="4"/>
    </row>
    <row r="579" spans="2:5" ht="12.75" customHeight="1">
      <c r="B579" s="4"/>
      <c r="C579" s="4"/>
      <c r="D579" s="4"/>
      <c r="E579" s="4"/>
    </row>
    <row r="580" spans="2:5" ht="12.75" customHeight="1">
      <c r="B580" s="4"/>
      <c r="C580" s="4"/>
      <c r="D580" s="4"/>
      <c r="E580" s="4"/>
    </row>
    <row r="581" spans="2:5" ht="12.75" customHeight="1">
      <c r="B581" s="4"/>
      <c r="C581" s="4"/>
      <c r="D581" s="4"/>
      <c r="E581" s="4"/>
    </row>
    <row r="582" spans="2:5" ht="12.75" customHeight="1">
      <c r="B582" s="4"/>
      <c r="C582" s="4"/>
      <c r="D582" s="4"/>
      <c r="E582" s="4"/>
    </row>
    <row r="583" spans="2:5" ht="12.75" customHeight="1">
      <c r="B583" s="4"/>
      <c r="C583" s="4"/>
      <c r="D583" s="4"/>
      <c r="E583" s="4"/>
    </row>
    <row r="584" spans="2:5" ht="12.75" customHeight="1">
      <c r="B584" s="4"/>
      <c r="C584" s="4"/>
      <c r="D584" s="4"/>
      <c r="E584" s="4"/>
    </row>
    <row r="585" spans="2:5" ht="12.75" customHeight="1">
      <c r="B585" s="4"/>
      <c r="C585" s="4"/>
      <c r="D585" s="4"/>
      <c r="E585" s="4"/>
    </row>
    <row r="586" spans="2:5" ht="12.75" customHeight="1">
      <c r="B586" s="4"/>
      <c r="C586" s="4"/>
      <c r="D586" s="4"/>
      <c r="E586" s="4"/>
    </row>
    <row r="587" spans="2:5" ht="12.75" customHeight="1">
      <c r="B587" s="4"/>
      <c r="C587" s="4"/>
      <c r="D587" s="4"/>
      <c r="E587" s="4"/>
    </row>
    <row r="588" spans="2:5" ht="12.75" customHeight="1">
      <c r="B588" s="4"/>
      <c r="C588" s="4"/>
      <c r="D588" s="4"/>
      <c r="E588" s="4"/>
    </row>
    <row r="589" spans="2:5" ht="12.75" customHeight="1">
      <c r="B589" s="4"/>
      <c r="C589" s="4"/>
      <c r="D589" s="4"/>
      <c r="E589" s="4"/>
    </row>
    <row r="590" spans="2:5" ht="12.75" customHeight="1">
      <c r="B590" s="4"/>
      <c r="C590" s="4"/>
      <c r="D590" s="4"/>
      <c r="E590" s="4"/>
    </row>
    <row r="591" spans="2:5" ht="12.75" customHeight="1">
      <c r="B591" s="4"/>
      <c r="C591" s="4"/>
      <c r="D591" s="4"/>
      <c r="E591" s="4"/>
    </row>
    <row r="592" spans="2:5" ht="12.75" customHeight="1">
      <c r="B592" s="4"/>
      <c r="C592" s="4"/>
      <c r="D592" s="4"/>
      <c r="E592" s="4"/>
    </row>
    <row r="593" spans="2:5" ht="12.75" customHeight="1">
      <c r="B593" s="4"/>
      <c r="C593" s="4"/>
      <c r="D593" s="4"/>
      <c r="E593" s="4"/>
    </row>
    <row r="594" spans="2:5" ht="12.75" customHeight="1">
      <c r="B594" s="4"/>
      <c r="C594" s="4"/>
      <c r="D594" s="4"/>
      <c r="E594" s="4"/>
    </row>
    <row r="595" spans="2:5" ht="12.75" customHeight="1">
      <c r="B595" s="4"/>
      <c r="C595" s="4"/>
      <c r="D595" s="4"/>
      <c r="E595" s="4"/>
    </row>
    <row r="596" spans="2:5" ht="12.75" customHeight="1">
      <c r="B596" s="4"/>
      <c r="C596" s="4"/>
      <c r="D596" s="4"/>
      <c r="E596" s="4"/>
    </row>
    <row r="597" spans="2:5" ht="12.75" customHeight="1">
      <c r="B597" s="4"/>
      <c r="C597" s="4"/>
      <c r="D597" s="4"/>
      <c r="E597" s="4"/>
    </row>
    <row r="598" spans="2:5" ht="12.75" customHeight="1">
      <c r="B598" s="4"/>
      <c r="C598" s="4"/>
      <c r="D598" s="4"/>
      <c r="E598" s="4"/>
    </row>
    <row r="599" spans="2:5" ht="12.75" customHeight="1">
      <c r="B599" s="4"/>
      <c r="C599" s="4"/>
      <c r="D599" s="4"/>
      <c r="E599" s="4"/>
    </row>
    <row r="600" spans="2:5" ht="12.75" customHeight="1">
      <c r="B600" s="4"/>
      <c r="C600" s="4"/>
      <c r="D600" s="4"/>
      <c r="E600" s="4"/>
    </row>
    <row r="601" spans="2:5" ht="12.75" customHeight="1">
      <c r="B601" s="4"/>
      <c r="C601" s="4"/>
      <c r="D601" s="4"/>
      <c r="E601" s="4"/>
    </row>
    <row r="602" spans="2:5" ht="12.75" customHeight="1">
      <c r="B602" s="4"/>
      <c r="C602" s="4"/>
      <c r="D602" s="4"/>
      <c r="E602" s="4"/>
    </row>
    <row r="603" spans="2:5" ht="12.75" customHeight="1">
      <c r="B603" s="4"/>
      <c r="C603" s="4"/>
      <c r="D603" s="4"/>
      <c r="E603" s="4"/>
    </row>
    <row r="604" spans="2:5" ht="12.75" customHeight="1">
      <c r="B604" s="4"/>
      <c r="C604" s="4"/>
      <c r="D604" s="4"/>
      <c r="E604" s="4"/>
    </row>
    <row r="605" spans="2:5" ht="12.75" customHeight="1">
      <c r="B605" s="4"/>
      <c r="C605" s="4"/>
      <c r="D605" s="4"/>
      <c r="E605" s="4"/>
    </row>
    <row r="606" spans="2:5" ht="12.75" customHeight="1">
      <c r="B606" s="4"/>
      <c r="C606" s="4"/>
      <c r="D606" s="4"/>
      <c r="E606" s="4"/>
    </row>
    <row r="607" spans="2:5" ht="12.75" customHeight="1">
      <c r="B607" s="4"/>
      <c r="C607" s="4"/>
      <c r="D607" s="4"/>
      <c r="E607" s="4"/>
    </row>
    <row r="608" spans="2:5" ht="12.75" customHeight="1">
      <c r="B608" s="4"/>
      <c r="C608" s="4"/>
      <c r="D608" s="4"/>
      <c r="E608" s="4"/>
    </row>
    <row r="609" spans="2:5" ht="12.75" customHeight="1">
      <c r="B609" s="4"/>
      <c r="C609" s="4"/>
      <c r="D609" s="4"/>
      <c r="E609" s="4"/>
    </row>
    <row r="610" spans="2:5" ht="12.75" customHeight="1">
      <c r="B610" s="4"/>
      <c r="C610" s="4"/>
      <c r="D610" s="4"/>
      <c r="E610" s="4"/>
    </row>
    <row r="611" spans="2:5" ht="12.75" customHeight="1">
      <c r="B611" s="4"/>
      <c r="C611" s="4"/>
      <c r="D611" s="4"/>
      <c r="E611" s="4"/>
    </row>
    <row r="612" spans="2:5" ht="12.75" customHeight="1">
      <c r="B612" s="4"/>
      <c r="C612" s="4"/>
      <c r="D612" s="4"/>
      <c r="E612" s="4"/>
    </row>
    <row r="613" spans="2:5" ht="12.75" customHeight="1">
      <c r="B613" s="4"/>
      <c r="C613" s="4"/>
      <c r="D613" s="4"/>
      <c r="E613" s="4"/>
    </row>
    <row r="614" spans="2:5" ht="12.75" customHeight="1">
      <c r="B614" s="4"/>
      <c r="C614" s="4"/>
      <c r="D614" s="4"/>
      <c r="E614" s="4"/>
    </row>
    <row r="615" spans="2:5" ht="12.75" customHeight="1">
      <c r="B615" s="4"/>
      <c r="C615" s="4"/>
      <c r="D615" s="4"/>
      <c r="E615" s="4"/>
    </row>
    <row r="616" spans="2:5" ht="12.75" customHeight="1">
      <c r="B616" s="4"/>
      <c r="C616" s="4"/>
      <c r="D616" s="4"/>
      <c r="E616" s="4"/>
    </row>
    <row r="617" spans="2:5" ht="12.75" customHeight="1">
      <c r="B617" s="4"/>
      <c r="C617" s="4"/>
      <c r="D617" s="4"/>
      <c r="E617" s="4"/>
    </row>
    <row r="618" spans="2:5" ht="12.75" customHeight="1">
      <c r="B618" s="4"/>
      <c r="C618" s="4"/>
      <c r="D618" s="4"/>
      <c r="E618" s="4"/>
    </row>
    <row r="619" spans="2:5" ht="12.75" customHeight="1">
      <c r="B619" s="4"/>
      <c r="C619" s="4"/>
      <c r="D619" s="4"/>
      <c r="E619" s="4"/>
    </row>
    <row r="620" spans="2:5" ht="12.75" customHeight="1">
      <c r="B620" s="4"/>
      <c r="C620" s="4"/>
      <c r="D620" s="4"/>
      <c r="E620" s="4"/>
    </row>
    <row r="621" spans="2:5" ht="12.75" customHeight="1">
      <c r="B621" s="4"/>
      <c r="C621" s="4"/>
      <c r="D621" s="4"/>
      <c r="E621" s="4"/>
    </row>
    <row r="622" spans="2:5" ht="12.75" customHeight="1">
      <c r="B622" s="4"/>
      <c r="C622" s="4"/>
      <c r="D622" s="4"/>
      <c r="E622" s="4"/>
    </row>
    <row r="623" spans="2:5" ht="12.75" customHeight="1">
      <c r="B623" s="4"/>
      <c r="C623" s="4"/>
      <c r="D623" s="4"/>
      <c r="E623" s="4"/>
    </row>
    <row r="624" spans="2:5" ht="12.75" customHeight="1">
      <c r="B624" s="4"/>
      <c r="C624" s="4"/>
      <c r="D624" s="4"/>
      <c r="E624" s="4"/>
    </row>
    <row r="625" spans="2:5" ht="12.75" customHeight="1">
      <c r="B625" s="4"/>
      <c r="C625" s="4"/>
      <c r="D625" s="4"/>
      <c r="E625" s="4"/>
    </row>
    <row r="626" spans="2:5" ht="12.75" customHeight="1">
      <c r="B626" s="4"/>
      <c r="C626" s="4"/>
      <c r="D626" s="4"/>
      <c r="E626" s="4"/>
    </row>
    <row r="627" spans="2:5" ht="12.75" customHeight="1">
      <c r="B627" s="4"/>
      <c r="C627" s="4"/>
      <c r="D627" s="4"/>
      <c r="E627" s="4"/>
    </row>
    <row r="628" spans="2:5" ht="12.75" customHeight="1">
      <c r="B628" s="4"/>
      <c r="C628" s="4"/>
      <c r="D628" s="4"/>
      <c r="E628" s="4"/>
    </row>
    <row r="629" spans="2:5" ht="12.75" customHeight="1">
      <c r="B629" s="4"/>
      <c r="C629" s="4"/>
      <c r="D629" s="4"/>
      <c r="E629" s="4"/>
    </row>
    <row r="630" spans="2:5" ht="12.75" customHeight="1">
      <c r="B630" s="4"/>
      <c r="C630" s="4"/>
      <c r="D630" s="4"/>
      <c r="E630" s="4"/>
    </row>
    <row r="631" spans="2:5" ht="12.75" customHeight="1">
      <c r="B631" s="4"/>
      <c r="C631" s="4"/>
      <c r="D631" s="4"/>
      <c r="E631" s="4"/>
    </row>
    <row r="632" spans="2:5" ht="12.75" customHeight="1">
      <c r="B632" s="4"/>
      <c r="C632" s="4"/>
      <c r="D632" s="4"/>
      <c r="E632" s="4"/>
    </row>
    <row r="633" spans="2:5" ht="12.75" customHeight="1">
      <c r="B633" s="4"/>
      <c r="C633" s="4"/>
      <c r="D633" s="4"/>
      <c r="E633" s="4"/>
    </row>
    <row r="634" spans="2:5" ht="12.75" customHeight="1">
      <c r="B634" s="4"/>
      <c r="C634" s="4"/>
      <c r="D634" s="4"/>
      <c r="E634" s="4"/>
    </row>
    <row r="635" spans="2:5" ht="12.75" customHeight="1">
      <c r="B635" s="4"/>
      <c r="C635" s="4"/>
      <c r="D635" s="4"/>
      <c r="E635" s="4"/>
    </row>
    <row r="636" spans="2:5" ht="12.75" customHeight="1">
      <c r="B636" s="4"/>
      <c r="C636" s="4"/>
      <c r="D636" s="4"/>
      <c r="E636" s="4"/>
    </row>
    <row r="637" spans="2:5" ht="12.75" customHeight="1">
      <c r="B637" s="4"/>
      <c r="C637" s="4"/>
      <c r="D637" s="4"/>
      <c r="E637" s="4"/>
    </row>
    <row r="638" spans="2:5" ht="12.75" customHeight="1">
      <c r="B638" s="4"/>
      <c r="C638" s="4"/>
      <c r="D638" s="4"/>
      <c r="E638" s="4"/>
    </row>
    <row r="639" spans="2:5" ht="12.75" customHeight="1">
      <c r="B639" s="4"/>
      <c r="C639" s="4"/>
      <c r="D639" s="4"/>
      <c r="E639" s="4"/>
    </row>
    <row r="640" spans="2:5" ht="12.75" customHeight="1">
      <c r="B640" s="4"/>
      <c r="C640" s="4"/>
      <c r="D640" s="4"/>
      <c r="E640" s="4"/>
    </row>
    <row r="641" spans="2:5" ht="12.75" customHeight="1">
      <c r="B641" s="4"/>
      <c r="C641" s="4"/>
      <c r="D641" s="4"/>
      <c r="E641" s="4"/>
    </row>
    <row r="642" spans="2:5" ht="12.75" customHeight="1">
      <c r="B642" s="4"/>
      <c r="C642" s="4"/>
      <c r="D642" s="4"/>
      <c r="E642" s="4"/>
    </row>
    <row r="643" spans="2:5" ht="12.75" customHeight="1">
      <c r="B643" s="4"/>
      <c r="C643" s="4"/>
      <c r="D643" s="4"/>
      <c r="E643" s="4"/>
    </row>
    <row r="644" spans="2:5" ht="12.75" customHeight="1">
      <c r="B644" s="4"/>
      <c r="C644" s="4"/>
      <c r="D644" s="4"/>
      <c r="E644" s="4"/>
    </row>
    <row r="645" spans="2:5" ht="12.75" customHeight="1">
      <c r="B645" s="4"/>
      <c r="C645" s="4"/>
      <c r="D645" s="4"/>
      <c r="E645" s="4"/>
    </row>
    <row r="646" spans="2:5" ht="12.75" customHeight="1">
      <c r="B646" s="4"/>
      <c r="C646" s="4"/>
      <c r="D646" s="4"/>
      <c r="E646" s="4"/>
    </row>
    <row r="647" spans="2:5" ht="12.75" customHeight="1">
      <c r="B647" s="4"/>
      <c r="C647" s="4"/>
      <c r="D647" s="4"/>
      <c r="E647" s="4"/>
    </row>
    <row r="648" spans="2:5" ht="12.75" customHeight="1">
      <c r="B648" s="4"/>
      <c r="C648" s="4"/>
      <c r="D648" s="4"/>
      <c r="E648" s="4"/>
    </row>
    <row r="649" spans="2:5" ht="12.75" customHeight="1">
      <c r="B649" s="4"/>
      <c r="C649" s="4"/>
      <c r="D649" s="4"/>
      <c r="E649" s="4"/>
    </row>
    <row r="650" spans="2:5" ht="12.75" customHeight="1">
      <c r="B650" s="4"/>
      <c r="C650" s="4"/>
      <c r="D650" s="4"/>
      <c r="E650" s="4"/>
    </row>
    <row r="651" spans="2:5" ht="12.75" customHeight="1">
      <c r="B651" s="4"/>
      <c r="C651" s="4"/>
      <c r="D651" s="4"/>
      <c r="E651" s="4"/>
    </row>
    <row r="652" spans="2:5" ht="12.75" customHeight="1">
      <c r="B652" s="4"/>
      <c r="C652" s="4"/>
      <c r="D652" s="4"/>
      <c r="E652" s="4"/>
    </row>
    <row r="653" spans="2:5" ht="12.75" customHeight="1">
      <c r="B653" s="4"/>
      <c r="C653" s="4"/>
      <c r="D653" s="4"/>
      <c r="E653" s="4"/>
    </row>
    <row r="654" spans="2:5" ht="12.75" customHeight="1">
      <c r="B654" s="4"/>
      <c r="C654" s="4"/>
      <c r="D654" s="4"/>
      <c r="E654" s="4"/>
    </row>
    <row r="655" spans="2:5" ht="12.75" customHeight="1">
      <c r="B655" s="4"/>
      <c r="C655" s="4"/>
      <c r="D655" s="4"/>
      <c r="E655" s="4"/>
    </row>
    <row r="656" spans="2:5" ht="12.75" customHeight="1">
      <c r="B656" s="4"/>
      <c r="C656" s="4"/>
      <c r="D656" s="4"/>
      <c r="E656" s="4"/>
    </row>
    <row r="657" spans="2:5" ht="12.75" customHeight="1">
      <c r="B657" s="4"/>
      <c r="C657" s="4"/>
      <c r="D657" s="4"/>
      <c r="E657" s="4"/>
    </row>
    <row r="658" spans="2:5" ht="12.75" customHeight="1">
      <c r="B658" s="4"/>
      <c r="C658" s="4"/>
      <c r="D658" s="4"/>
      <c r="E658" s="4"/>
    </row>
    <row r="659" spans="2:5" ht="12.75" customHeight="1">
      <c r="B659" s="4"/>
      <c r="C659" s="4"/>
      <c r="D659" s="4"/>
      <c r="E659" s="4"/>
    </row>
    <row r="660" spans="2:5" ht="12.75" customHeight="1">
      <c r="B660" s="4"/>
      <c r="C660" s="4"/>
      <c r="D660" s="4"/>
      <c r="E660" s="4"/>
    </row>
    <row r="661" spans="2:5" ht="12.75" customHeight="1">
      <c r="B661" s="4"/>
      <c r="C661" s="4"/>
      <c r="D661" s="4"/>
      <c r="E661" s="4"/>
    </row>
    <row r="662" spans="2:5" ht="12.75" customHeight="1">
      <c r="B662" s="4"/>
      <c r="C662" s="4"/>
      <c r="D662" s="4"/>
      <c r="E662" s="4"/>
    </row>
    <row r="663" spans="2:5" ht="12.75" customHeight="1">
      <c r="B663" s="4"/>
      <c r="C663" s="4"/>
      <c r="D663" s="4"/>
      <c r="E663" s="4"/>
    </row>
    <row r="664" spans="2:5" ht="12.75" customHeight="1">
      <c r="B664" s="4"/>
      <c r="C664" s="4"/>
      <c r="D664" s="4"/>
      <c r="E664" s="4"/>
    </row>
    <row r="665" spans="2:5" ht="12.75" customHeight="1">
      <c r="B665" s="4"/>
      <c r="C665" s="4"/>
      <c r="D665" s="4"/>
      <c r="E665" s="4"/>
    </row>
    <row r="666" spans="2:5" ht="12.75" customHeight="1">
      <c r="B666" s="4"/>
      <c r="C666" s="4"/>
      <c r="D666" s="4"/>
      <c r="E666" s="4"/>
    </row>
    <row r="667" spans="2:5" ht="12.75" customHeight="1">
      <c r="B667" s="4"/>
      <c r="C667" s="4"/>
      <c r="D667" s="4"/>
      <c r="E667" s="4"/>
    </row>
    <row r="668" spans="2:5" ht="12.75" customHeight="1">
      <c r="B668" s="4"/>
      <c r="C668" s="4"/>
      <c r="D668" s="4"/>
      <c r="E668" s="4"/>
    </row>
    <row r="669" spans="2:5" ht="12.75" customHeight="1">
      <c r="B669" s="4"/>
      <c r="C669" s="4"/>
      <c r="D669" s="4"/>
      <c r="E669" s="4"/>
    </row>
    <row r="670" spans="2:5" ht="12.75" customHeight="1">
      <c r="B670" s="4"/>
      <c r="C670" s="4"/>
      <c r="D670" s="4"/>
      <c r="E670" s="4"/>
    </row>
    <row r="671" spans="2:5" ht="12.75" customHeight="1">
      <c r="B671" s="4"/>
      <c r="C671" s="4"/>
      <c r="D671" s="4"/>
      <c r="E671" s="4"/>
    </row>
    <row r="672" spans="2:5" ht="12.75" customHeight="1">
      <c r="B672" s="4"/>
      <c r="C672" s="4"/>
      <c r="D672" s="4"/>
      <c r="E672" s="4"/>
    </row>
    <row r="673" spans="2:5" ht="12.75" customHeight="1">
      <c r="B673" s="4"/>
      <c r="C673" s="4"/>
      <c r="D673" s="4"/>
      <c r="E673" s="4"/>
    </row>
    <row r="674" spans="2:5" ht="12.75" customHeight="1">
      <c r="B674" s="4"/>
      <c r="C674" s="4"/>
      <c r="D674" s="4"/>
      <c r="E674" s="4"/>
    </row>
    <row r="675" spans="2:5" ht="12.75" customHeight="1">
      <c r="B675" s="4"/>
      <c r="C675" s="4"/>
      <c r="D675" s="4"/>
      <c r="E675" s="4"/>
    </row>
    <row r="676" spans="2:5" ht="12.75" customHeight="1">
      <c r="B676" s="4"/>
      <c r="C676" s="4"/>
      <c r="D676" s="4"/>
      <c r="E676" s="4"/>
    </row>
    <row r="677" spans="2:5" ht="12.75" customHeight="1">
      <c r="B677" s="4"/>
      <c r="C677" s="4"/>
      <c r="D677" s="4"/>
      <c r="E677" s="4"/>
    </row>
    <row r="678" spans="2:5" ht="12.75" customHeight="1">
      <c r="B678" s="4"/>
      <c r="C678" s="4"/>
      <c r="D678" s="4"/>
      <c r="E678" s="4"/>
    </row>
    <row r="679" spans="2:5" ht="12.75" customHeight="1">
      <c r="B679" s="4"/>
      <c r="C679" s="4"/>
      <c r="D679" s="4"/>
      <c r="E679" s="4"/>
    </row>
    <row r="680" spans="2:5" ht="12.75" customHeight="1">
      <c r="B680" s="4"/>
      <c r="C680" s="4"/>
      <c r="D680" s="4"/>
      <c r="E680" s="4"/>
    </row>
    <row r="681" spans="2:5" ht="12.75" customHeight="1">
      <c r="B681" s="4"/>
      <c r="C681" s="4"/>
      <c r="D681" s="4"/>
      <c r="E681" s="4"/>
    </row>
    <row r="682" spans="2:5" ht="12.75" customHeight="1">
      <c r="B682" s="4"/>
      <c r="C682" s="4"/>
      <c r="D682" s="4"/>
      <c r="E682" s="4"/>
    </row>
    <row r="683" spans="2:5" ht="12.75" customHeight="1">
      <c r="B683" s="4"/>
      <c r="C683" s="4"/>
      <c r="D683" s="4"/>
      <c r="E683" s="4"/>
    </row>
    <row r="684" spans="2:5" ht="12.75" customHeight="1">
      <c r="B684" s="4"/>
      <c r="C684" s="4"/>
      <c r="D684" s="4"/>
      <c r="E684" s="4"/>
    </row>
    <row r="685" spans="2:5" ht="12.75" customHeight="1">
      <c r="B685" s="4"/>
      <c r="C685" s="4"/>
      <c r="D685" s="4"/>
      <c r="E685" s="4"/>
    </row>
    <row r="686" spans="2:5" ht="12.75" customHeight="1">
      <c r="B686" s="4"/>
      <c r="C686" s="4"/>
      <c r="D686" s="4"/>
      <c r="E686" s="4"/>
    </row>
    <row r="687" spans="2:5" ht="12.75" customHeight="1">
      <c r="B687" s="4"/>
      <c r="C687" s="4"/>
      <c r="D687" s="4"/>
      <c r="E687" s="4"/>
    </row>
    <row r="688" spans="2:5" ht="12.75" customHeight="1">
      <c r="B688" s="4"/>
      <c r="C688" s="4"/>
      <c r="D688" s="4"/>
      <c r="E688" s="4"/>
    </row>
    <row r="689" spans="2:5" ht="12.75" customHeight="1">
      <c r="B689" s="4"/>
      <c r="C689" s="4"/>
      <c r="D689" s="4"/>
      <c r="E689" s="4"/>
    </row>
    <row r="690" spans="2:5" ht="12.75" customHeight="1">
      <c r="B690" s="4"/>
      <c r="C690" s="4"/>
      <c r="D690" s="4"/>
      <c r="E690" s="4"/>
    </row>
    <row r="691" spans="2:5" ht="12.75" customHeight="1">
      <c r="B691" s="4"/>
      <c r="C691" s="4"/>
      <c r="D691" s="4"/>
      <c r="E691" s="4"/>
    </row>
    <row r="692" spans="2:5" ht="12.75" customHeight="1">
      <c r="B692" s="4"/>
      <c r="C692" s="4"/>
      <c r="D692" s="4"/>
      <c r="E692" s="4"/>
    </row>
    <row r="693" spans="2:5" ht="12.75" customHeight="1">
      <c r="B693" s="4"/>
      <c r="C693" s="4"/>
      <c r="D693" s="4"/>
      <c r="E693" s="4"/>
    </row>
    <row r="694" spans="2:5" ht="12.75" customHeight="1">
      <c r="B694" s="4"/>
      <c r="C694" s="4"/>
      <c r="D694" s="4"/>
      <c r="E694" s="4"/>
    </row>
    <row r="695" spans="2:5" ht="12.75" customHeight="1">
      <c r="B695" s="4"/>
      <c r="C695" s="4"/>
      <c r="D695" s="4"/>
      <c r="E695" s="4"/>
    </row>
    <row r="696" spans="2:5" ht="12.75" customHeight="1">
      <c r="B696" s="4"/>
      <c r="C696" s="4"/>
      <c r="D696" s="4"/>
      <c r="E696" s="4"/>
    </row>
    <row r="697" spans="2:5" ht="12.75" customHeight="1">
      <c r="B697" s="4"/>
      <c r="C697" s="4"/>
      <c r="D697" s="4"/>
      <c r="E697" s="4"/>
    </row>
    <row r="698" spans="2:5" ht="12.75" customHeight="1">
      <c r="B698" s="4"/>
      <c r="C698" s="4"/>
      <c r="D698" s="4"/>
      <c r="E698" s="4"/>
    </row>
    <row r="699" spans="2:5" ht="12.75" customHeight="1">
      <c r="B699" s="4"/>
      <c r="C699" s="4"/>
      <c r="D699" s="4"/>
      <c r="E699" s="4"/>
    </row>
    <row r="700" spans="2:5" ht="12.75" customHeight="1">
      <c r="B700" s="4"/>
      <c r="C700" s="4"/>
      <c r="D700" s="4"/>
      <c r="E700" s="4"/>
    </row>
    <row r="701" spans="2:5" ht="12.75" customHeight="1">
      <c r="B701" s="4"/>
      <c r="C701" s="4"/>
      <c r="D701" s="4"/>
      <c r="E701" s="4"/>
    </row>
    <row r="702" spans="2:5" ht="12.75" customHeight="1">
      <c r="B702" s="4"/>
      <c r="C702" s="4"/>
      <c r="D702" s="4"/>
      <c r="E702" s="4"/>
    </row>
    <row r="703" spans="2:5" ht="12.75" customHeight="1">
      <c r="B703" s="4"/>
      <c r="C703" s="4"/>
      <c r="D703" s="4"/>
      <c r="E703" s="4"/>
    </row>
    <row r="704" spans="2:5" ht="12.75" customHeight="1">
      <c r="B704" s="4"/>
      <c r="C704" s="4"/>
      <c r="D704" s="4"/>
      <c r="E704" s="4"/>
    </row>
    <row r="705" spans="2:5" ht="12.75" customHeight="1">
      <c r="B705" s="4"/>
      <c r="C705" s="4"/>
      <c r="D705" s="4"/>
      <c r="E705" s="4"/>
    </row>
    <row r="706" spans="2:5" ht="12.75" customHeight="1">
      <c r="B706" s="4"/>
      <c r="C706" s="4"/>
      <c r="D706" s="4"/>
      <c r="E706" s="4"/>
    </row>
    <row r="707" spans="2:5" ht="12.75" customHeight="1">
      <c r="B707" s="4"/>
      <c r="C707" s="4"/>
      <c r="D707" s="4"/>
      <c r="E707" s="4"/>
    </row>
    <row r="708" spans="2:5" ht="12.75" customHeight="1">
      <c r="B708" s="4"/>
      <c r="C708" s="4"/>
      <c r="D708" s="4"/>
      <c r="E708" s="4"/>
    </row>
    <row r="709" spans="2:5" ht="12.75" customHeight="1">
      <c r="B709" s="4"/>
      <c r="C709" s="4"/>
      <c r="D709" s="4"/>
      <c r="E709" s="4"/>
    </row>
    <row r="710" spans="2:5" ht="12.75" customHeight="1">
      <c r="B710" s="4"/>
      <c r="C710" s="4"/>
      <c r="D710" s="4"/>
      <c r="E710" s="4"/>
    </row>
    <row r="711" spans="2:5" ht="12.75" customHeight="1">
      <c r="B711" s="4"/>
      <c r="C711" s="4"/>
      <c r="D711" s="4"/>
      <c r="E711" s="4"/>
    </row>
    <row r="712" spans="2:5" ht="12.75" customHeight="1">
      <c r="B712" s="4"/>
      <c r="C712" s="4"/>
      <c r="D712" s="4"/>
      <c r="E712" s="4"/>
    </row>
    <row r="713" spans="2:5" ht="12.75" customHeight="1">
      <c r="B713" s="4"/>
      <c r="C713" s="4"/>
      <c r="D713" s="4"/>
      <c r="E713" s="4"/>
    </row>
    <row r="714" spans="2:5" ht="12.75" customHeight="1">
      <c r="B714" s="4"/>
      <c r="C714" s="4"/>
      <c r="D714" s="4"/>
      <c r="E714" s="4"/>
    </row>
    <row r="715" spans="2:5" ht="12.75" customHeight="1">
      <c r="B715" s="4"/>
      <c r="C715" s="4"/>
      <c r="D715" s="4"/>
      <c r="E715" s="4"/>
    </row>
    <row r="716" spans="2:5" ht="12.75" customHeight="1">
      <c r="B716" s="4"/>
      <c r="C716" s="4"/>
      <c r="D716" s="4"/>
      <c r="E716" s="4"/>
    </row>
    <row r="717" spans="2:5" ht="12.75" customHeight="1">
      <c r="B717" s="4"/>
      <c r="C717" s="4"/>
      <c r="D717" s="4"/>
      <c r="E717" s="4"/>
    </row>
    <row r="718" spans="2:5" ht="12.75" customHeight="1">
      <c r="B718" s="4"/>
      <c r="C718" s="4"/>
      <c r="D718" s="4"/>
      <c r="E718" s="4"/>
    </row>
    <row r="719" spans="2:5" ht="12.75" customHeight="1">
      <c r="B719" s="4"/>
      <c r="C719" s="4"/>
      <c r="D719" s="4"/>
      <c r="E719" s="4"/>
    </row>
    <row r="720" spans="2:5" ht="12.75" customHeight="1">
      <c r="B720" s="4"/>
      <c r="C720" s="4"/>
      <c r="D720" s="4"/>
      <c r="E720" s="4"/>
    </row>
    <row r="721" spans="2:5" ht="12.75" customHeight="1">
      <c r="B721" s="4"/>
      <c r="C721" s="4"/>
      <c r="D721" s="4"/>
      <c r="E721" s="4"/>
    </row>
    <row r="722" spans="2:5" ht="12.75" customHeight="1">
      <c r="B722" s="4"/>
      <c r="C722" s="4"/>
      <c r="D722" s="4"/>
      <c r="E722" s="4"/>
    </row>
    <row r="723" spans="2:5" ht="12.75" customHeight="1">
      <c r="B723" s="4"/>
      <c r="C723" s="4"/>
      <c r="D723" s="4"/>
      <c r="E723" s="4"/>
    </row>
    <row r="724" spans="2:5" ht="12.75" customHeight="1">
      <c r="B724" s="4"/>
      <c r="C724" s="4"/>
      <c r="D724" s="4"/>
      <c r="E724" s="4"/>
    </row>
    <row r="725" spans="2:5" ht="12.75" customHeight="1">
      <c r="B725" s="4"/>
      <c r="C725" s="4"/>
      <c r="D725" s="4"/>
      <c r="E725" s="4"/>
    </row>
    <row r="726" spans="2:5" ht="12.75" customHeight="1">
      <c r="B726" s="4"/>
      <c r="C726" s="4"/>
      <c r="D726" s="4"/>
      <c r="E726" s="4"/>
    </row>
    <row r="727" spans="2:5" ht="12.75" customHeight="1">
      <c r="B727" s="4"/>
      <c r="C727" s="4"/>
      <c r="D727" s="4"/>
      <c r="E727" s="4"/>
    </row>
    <row r="728" spans="2:5" ht="12.75" customHeight="1">
      <c r="B728" s="4"/>
      <c r="C728" s="4"/>
      <c r="D728" s="4"/>
      <c r="E728" s="4"/>
    </row>
    <row r="729" spans="2:5" ht="12.75" customHeight="1">
      <c r="B729" s="4"/>
      <c r="C729" s="4"/>
      <c r="D729" s="4"/>
      <c r="E729" s="4"/>
    </row>
    <row r="730" spans="2:5" ht="12.75" customHeight="1">
      <c r="B730" s="4"/>
      <c r="C730" s="4"/>
      <c r="D730" s="4"/>
      <c r="E730" s="4"/>
    </row>
    <row r="731" spans="2:5" ht="12.75" customHeight="1">
      <c r="B731" s="4"/>
      <c r="C731" s="4"/>
      <c r="D731" s="4"/>
      <c r="E731" s="4"/>
    </row>
    <row r="732" spans="2:5" ht="12.75" customHeight="1">
      <c r="B732" s="4"/>
      <c r="C732" s="4"/>
      <c r="D732" s="4"/>
      <c r="E732" s="4"/>
    </row>
    <row r="733" spans="2:5" ht="12.75" customHeight="1">
      <c r="B733" s="4"/>
      <c r="C733" s="4"/>
      <c r="D733" s="4"/>
      <c r="E733" s="4"/>
    </row>
    <row r="734" spans="2:5" ht="12.75" customHeight="1">
      <c r="B734" s="4"/>
      <c r="C734" s="4"/>
      <c r="D734" s="4"/>
      <c r="E734" s="4"/>
    </row>
    <row r="735" spans="2:5" ht="12.75" customHeight="1">
      <c r="B735" s="4"/>
      <c r="C735" s="4"/>
      <c r="D735" s="4"/>
      <c r="E735" s="4"/>
    </row>
    <row r="736" spans="2:5" ht="12.75" customHeight="1">
      <c r="B736" s="4"/>
      <c r="C736" s="4"/>
      <c r="D736" s="4"/>
      <c r="E736" s="4"/>
    </row>
    <row r="737" spans="2:5" ht="12.75" customHeight="1">
      <c r="B737" s="4"/>
      <c r="C737" s="4"/>
      <c r="D737" s="4"/>
      <c r="E737" s="4"/>
    </row>
    <row r="738" spans="2:5" ht="12.75" customHeight="1">
      <c r="B738" s="4"/>
      <c r="C738" s="4"/>
      <c r="D738" s="4"/>
      <c r="E738" s="4"/>
    </row>
    <row r="739" spans="2:5" ht="12.75" customHeight="1">
      <c r="B739" s="4"/>
      <c r="C739" s="4"/>
      <c r="D739" s="4"/>
      <c r="E739" s="4"/>
    </row>
    <row r="740" spans="2:5" ht="12.75" customHeight="1">
      <c r="B740" s="4"/>
      <c r="C740" s="4"/>
      <c r="D740" s="4"/>
      <c r="E740" s="4"/>
    </row>
    <row r="741" spans="2:5" ht="12.75" customHeight="1">
      <c r="B741" s="4"/>
      <c r="C741" s="4"/>
      <c r="D741" s="4"/>
      <c r="E741" s="4"/>
    </row>
    <row r="742" spans="2:5" ht="12.75" customHeight="1">
      <c r="B742" s="4"/>
      <c r="C742" s="4"/>
      <c r="D742" s="4"/>
      <c r="E742" s="4"/>
    </row>
    <row r="743" spans="2:5" ht="12.75" customHeight="1">
      <c r="B743" s="4"/>
      <c r="C743" s="4"/>
      <c r="D743" s="4"/>
      <c r="E743" s="4"/>
    </row>
    <row r="744" spans="2:5" ht="12.75" customHeight="1">
      <c r="B744" s="4"/>
      <c r="C744" s="4"/>
      <c r="D744" s="4"/>
      <c r="E744" s="4"/>
    </row>
    <row r="745" spans="2:5" ht="12.75" customHeight="1">
      <c r="B745" s="4"/>
      <c r="C745" s="4"/>
      <c r="D745" s="4"/>
      <c r="E745" s="4"/>
    </row>
    <row r="746" spans="2:5" ht="12.75" customHeight="1">
      <c r="B746" s="4"/>
      <c r="C746" s="4"/>
      <c r="D746" s="4"/>
      <c r="E746" s="4"/>
    </row>
    <row r="747" spans="2:5" ht="12.75" customHeight="1">
      <c r="B747" s="4"/>
      <c r="C747" s="4"/>
      <c r="D747" s="4"/>
      <c r="E747" s="4"/>
    </row>
    <row r="748" spans="2:5" ht="12.75" customHeight="1">
      <c r="B748" s="4"/>
      <c r="C748" s="4"/>
      <c r="D748" s="4"/>
      <c r="E748" s="4"/>
    </row>
    <row r="749" spans="2:5" ht="12.75" customHeight="1">
      <c r="B749" s="4"/>
      <c r="C749" s="4"/>
      <c r="D749" s="4"/>
      <c r="E749" s="4"/>
    </row>
    <row r="750" spans="2:5" ht="12.75" customHeight="1">
      <c r="B750" s="4"/>
      <c r="C750" s="4"/>
      <c r="D750" s="4"/>
      <c r="E750" s="4"/>
    </row>
    <row r="751" spans="2:5" ht="12.75" customHeight="1">
      <c r="B751" s="4"/>
      <c r="C751" s="4"/>
      <c r="D751" s="4"/>
      <c r="E751" s="4"/>
    </row>
    <row r="752" spans="2:5" ht="12.75" customHeight="1">
      <c r="B752" s="4"/>
      <c r="C752" s="4"/>
      <c r="D752" s="4"/>
      <c r="E752" s="4"/>
    </row>
    <row r="753" spans="2:5" ht="12.75" customHeight="1">
      <c r="B753" s="4"/>
      <c r="C753" s="4"/>
      <c r="D753" s="4"/>
      <c r="E753" s="4"/>
    </row>
    <row r="754" spans="2:5" ht="12.75" customHeight="1">
      <c r="B754" s="4"/>
      <c r="C754" s="4"/>
      <c r="D754" s="4"/>
      <c r="E754" s="4"/>
    </row>
    <row r="755" spans="2:5" ht="12.75" customHeight="1">
      <c r="B755" s="4"/>
      <c r="C755" s="4"/>
      <c r="D755" s="4"/>
      <c r="E755" s="4"/>
    </row>
    <row r="756" spans="2:5" ht="12.75" customHeight="1">
      <c r="B756" s="4"/>
      <c r="C756" s="4"/>
      <c r="D756" s="4"/>
      <c r="E756" s="4"/>
    </row>
    <row r="757" spans="2:5" ht="12.75" customHeight="1">
      <c r="B757" s="4"/>
      <c r="C757" s="4"/>
      <c r="D757" s="4"/>
      <c r="E757" s="4"/>
    </row>
    <row r="758" spans="2:5" ht="12.75" customHeight="1">
      <c r="B758" s="4"/>
      <c r="C758" s="4"/>
      <c r="D758" s="4"/>
      <c r="E758" s="4"/>
    </row>
    <row r="759" spans="2:5" ht="12.75" customHeight="1">
      <c r="B759" s="4"/>
      <c r="C759" s="4"/>
      <c r="D759" s="4"/>
      <c r="E759" s="4"/>
    </row>
    <row r="760" spans="2:5" ht="12.75" customHeight="1">
      <c r="B760" s="4"/>
      <c r="C760" s="4"/>
      <c r="D760" s="4"/>
      <c r="E760" s="4"/>
    </row>
    <row r="761" spans="2:5" ht="12.75" customHeight="1">
      <c r="B761" s="4"/>
      <c r="C761" s="4"/>
      <c r="D761" s="4"/>
      <c r="E761" s="4"/>
    </row>
    <row r="762" spans="2:5" ht="12.75" customHeight="1">
      <c r="B762" s="4"/>
      <c r="C762" s="4"/>
      <c r="D762" s="4"/>
      <c r="E762" s="4"/>
    </row>
    <row r="763" spans="2:5" ht="12.75" customHeight="1">
      <c r="B763" s="4"/>
      <c r="C763" s="4"/>
      <c r="D763" s="4"/>
      <c r="E763" s="4"/>
    </row>
    <row r="764" spans="2:5" ht="12.75" customHeight="1">
      <c r="B764" s="4"/>
      <c r="C764" s="4"/>
      <c r="D764" s="4"/>
      <c r="E764" s="4"/>
    </row>
    <row r="765" spans="2:5" ht="12.75" customHeight="1">
      <c r="B765" s="4"/>
      <c r="C765" s="4"/>
      <c r="D765" s="4"/>
      <c r="E765" s="4"/>
    </row>
    <row r="766" spans="2:5" ht="12.75" customHeight="1">
      <c r="B766" s="4"/>
      <c r="C766" s="4"/>
      <c r="D766" s="4"/>
      <c r="E766" s="4"/>
    </row>
    <row r="767" spans="2:5" ht="12.75" customHeight="1">
      <c r="B767" s="4"/>
      <c r="C767" s="4"/>
      <c r="D767" s="4"/>
      <c r="E767" s="4"/>
    </row>
    <row r="768" spans="2:5" ht="12.75" customHeight="1">
      <c r="B768" s="4"/>
      <c r="C768" s="4"/>
      <c r="D768" s="4"/>
      <c r="E768" s="4"/>
    </row>
    <row r="769" spans="2:5" ht="12.75" customHeight="1">
      <c r="B769" s="4"/>
      <c r="C769" s="4"/>
      <c r="D769" s="4"/>
      <c r="E769" s="4"/>
    </row>
    <row r="770" spans="2:5" ht="12.75" customHeight="1">
      <c r="B770" s="4"/>
      <c r="C770" s="4"/>
      <c r="D770" s="4"/>
      <c r="E770" s="4"/>
    </row>
    <row r="771" spans="2:5" ht="12.75" customHeight="1">
      <c r="B771" s="4"/>
      <c r="C771" s="4"/>
      <c r="D771" s="4"/>
      <c r="E771" s="4"/>
    </row>
    <row r="772" spans="2:5" ht="12.75" customHeight="1">
      <c r="B772" s="4"/>
      <c r="C772" s="4"/>
      <c r="D772" s="4"/>
      <c r="E772" s="4"/>
    </row>
    <row r="773" spans="2:5" ht="12.75" customHeight="1">
      <c r="B773" s="4"/>
      <c r="C773" s="4"/>
      <c r="D773" s="4"/>
      <c r="E773" s="4"/>
    </row>
    <row r="774" spans="2:5" ht="12.75" customHeight="1">
      <c r="B774" s="4"/>
      <c r="C774" s="4"/>
      <c r="D774" s="4"/>
      <c r="E774" s="4"/>
    </row>
    <row r="775" spans="2:5" ht="12.75" customHeight="1">
      <c r="B775" s="4"/>
      <c r="C775" s="4"/>
      <c r="D775" s="4"/>
      <c r="E775" s="4"/>
    </row>
    <row r="776" spans="2:5" ht="12.75" customHeight="1">
      <c r="B776" s="4"/>
      <c r="C776" s="4"/>
      <c r="D776" s="4"/>
      <c r="E776" s="4"/>
    </row>
    <row r="777" spans="2:5" ht="12.75" customHeight="1">
      <c r="B777" s="4"/>
      <c r="C777" s="4"/>
      <c r="D777" s="4"/>
      <c r="E777" s="4"/>
    </row>
    <row r="778" spans="2:5" ht="12.75" customHeight="1">
      <c r="B778" s="4"/>
      <c r="C778" s="4"/>
      <c r="D778" s="4"/>
      <c r="E778" s="4"/>
    </row>
    <row r="779" spans="2:5" ht="12.75" customHeight="1">
      <c r="B779" s="4"/>
      <c r="C779" s="4"/>
      <c r="D779" s="4"/>
      <c r="E779" s="4"/>
    </row>
    <row r="780" spans="2:5" ht="12.75" customHeight="1">
      <c r="B780" s="4"/>
      <c r="C780" s="4"/>
      <c r="D780" s="4"/>
      <c r="E780" s="4"/>
    </row>
    <row r="781" spans="2:5" ht="12.75" customHeight="1">
      <c r="B781" s="4"/>
      <c r="C781" s="4"/>
      <c r="D781" s="4"/>
      <c r="E781" s="4"/>
    </row>
    <row r="782" spans="2:5" ht="12.75" customHeight="1">
      <c r="B782" s="4"/>
      <c r="C782" s="4"/>
      <c r="D782" s="4"/>
      <c r="E782" s="4"/>
    </row>
    <row r="783" spans="2:5" ht="12.75" customHeight="1">
      <c r="B783" s="4"/>
      <c r="C783" s="4"/>
      <c r="D783" s="4"/>
      <c r="E783" s="4"/>
    </row>
    <row r="784" spans="2:5" ht="12.75" customHeight="1">
      <c r="B784" s="4"/>
      <c r="C784" s="4"/>
      <c r="D784" s="4"/>
      <c r="E784" s="4"/>
    </row>
    <row r="785" spans="2:5" ht="12.75" customHeight="1">
      <c r="B785" s="4"/>
      <c r="C785" s="4"/>
      <c r="D785" s="4"/>
      <c r="E785" s="4"/>
    </row>
    <row r="786" spans="2:5" ht="12.75" customHeight="1">
      <c r="B786" s="4"/>
      <c r="C786" s="4"/>
      <c r="D786" s="4"/>
      <c r="E786" s="4"/>
    </row>
    <row r="787" spans="2:5" ht="12.75" customHeight="1">
      <c r="B787" s="4"/>
      <c r="C787" s="4"/>
      <c r="D787" s="4"/>
      <c r="E787" s="4"/>
    </row>
    <row r="788" spans="2:5" ht="12.75" customHeight="1">
      <c r="B788" s="4"/>
      <c r="C788" s="4"/>
      <c r="D788" s="4"/>
      <c r="E788" s="4"/>
    </row>
    <row r="789" spans="2:5" ht="12.75" customHeight="1">
      <c r="B789" s="4"/>
      <c r="C789" s="4"/>
      <c r="D789" s="4"/>
      <c r="E789" s="4"/>
    </row>
    <row r="790" spans="2:5" ht="12.75" customHeight="1">
      <c r="B790" s="4"/>
      <c r="C790" s="4"/>
      <c r="D790" s="4"/>
      <c r="E790" s="4"/>
    </row>
    <row r="791" spans="2:5" ht="12.75" customHeight="1">
      <c r="B791" s="4"/>
      <c r="C791" s="4"/>
      <c r="D791" s="4"/>
      <c r="E791" s="4"/>
    </row>
    <row r="792" spans="2:5" ht="12.75" customHeight="1">
      <c r="B792" s="4"/>
      <c r="C792" s="4"/>
      <c r="D792" s="4"/>
      <c r="E792" s="4"/>
    </row>
    <row r="793" spans="2:5" ht="12.75" customHeight="1">
      <c r="B793" s="4"/>
      <c r="C793" s="4"/>
      <c r="D793" s="4"/>
      <c r="E793" s="4"/>
    </row>
    <row r="794" spans="2:5" ht="12.75" customHeight="1">
      <c r="B794" s="4"/>
      <c r="C794" s="4"/>
      <c r="D794" s="4"/>
      <c r="E794" s="4"/>
    </row>
    <row r="795" spans="2:5" ht="12.75" customHeight="1">
      <c r="B795" s="4"/>
      <c r="C795" s="4"/>
      <c r="D795" s="4"/>
      <c r="E795" s="4"/>
    </row>
    <row r="796" spans="2:5" ht="12.75" customHeight="1">
      <c r="B796" s="4"/>
      <c r="C796" s="4"/>
      <c r="D796" s="4"/>
      <c r="E796" s="4"/>
    </row>
    <row r="797" spans="2:5" ht="12.75" customHeight="1">
      <c r="B797" s="4"/>
      <c r="C797" s="4"/>
      <c r="D797" s="4"/>
      <c r="E797" s="4"/>
    </row>
    <row r="798" spans="2:5" ht="12.75" customHeight="1">
      <c r="B798" s="4"/>
      <c r="C798" s="4"/>
      <c r="D798" s="4"/>
      <c r="E798" s="4"/>
    </row>
    <row r="799" spans="2:5" ht="12.75" customHeight="1">
      <c r="B799" s="4"/>
      <c r="C799" s="4"/>
      <c r="D799" s="4"/>
      <c r="E799" s="4"/>
    </row>
    <row r="800" spans="2:5" ht="12.75" customHeight="1">
      <c r="B800" s="4"/>
      <c r="C800" s="4"/>
      <c r="D800" s="4"/>
      <c r="E800" s="4"/>
    </row>
    <row r="801" spans="2:5" ht="12.75" customHeight="1">
      <c r="B801" s="4"/>
      <c r="C801" s="4"/>
      <c r="D801" s="4"/>
      <c r="E801" s="4"/>
    </row>
    <row r="802" spans="2:5" ht="12.75" customHeight="1">
      <c r="B802" s="4"/>
      <c r="C802" s="4"/>
      <c r="D802" s="4"/>
      <c r="E802" s="4"/>
    </row>
    <row r="803" spans="2:5" ht="12.75" customHeight="1">
      <c r="B803" s="4"/>
      <c r="C803" s="4"/>
      <c r="D803" s="4"/>
      <c r="E803" s="4"/>
    </row>
    <row r="804" spans="2:5" ht="12.75" customHeight="1">
      <c r="B804" s="4"/>
      <c r="C804" s="4"/>
      <c r="D804" s="4"/>
      <c r="E804" s="4"/>
    </row>
    <row r="805" spans="2:5" ht="12.75" customHeight="1">
      <c r="B805" s="4"/>
      <c r="C805" s="4"/>
      <c r="D805" s="4"/>
      <c r="E805" s="4"/>
    </row>
    <row r="806" spans="2:5" ht="12.75" customHeight="1">
      <c r="B806" s="4"/>
      <c r="C806" s="4"/>
      <c r="D806" s="4"/>
      <c r="E806" s="4"/>
    </row>
    <row r="807" spans="2:5" ht="12.75" customHeight="1">
      <c r="B807" s="4"/>
      <c r="C807" s="4"/>
      <c r="D807" s="4"/>
      <c r="E807" s="4"/>
    </row>
    <row r="808" spans="2:5" ht="12.75" customHeight="1">
      <c r="B808" s="4"/>
      <c r="C808" s="4"/>
      <c r="D808" s="4"/>
      <c r="E808" s="4"/>
    </row>
    <row r="809" spans="2:5" ht="12.75" customHeight="1">
      <c r="B809" s="4"/>
      <c r="C809" s="4"/>
      <c r="D809" s="4"/>
      <c r="E809" s="4"/>
    </row>
    <row r="810" spans="2:5" ht="12.75" customHeight="1">
      <c r="B810" s="4"/>
      <c r="C810" s="4"/>
      <c r="D810" s="4"/>
      <c r="E810" s="4"/>
    </row>
    <row r="811" spans="2:5" ht="12.75" customHeight="1">
      <c r="B811" s="4"/>
      <c r="C811" s="4"/>
      <c r="D811" s="4"/>
      <c r="E811" s="4"/>
    </row>
    <row r="812" spans="2:5" ht="12.75" customHeight="1">
      <c r="B812" s="4"/>
      <c r="C812" s="4"/>
      <c r="D812" s="4"/>
      <c r="E812" s="4"/>
    </row>
    <row r="813" spans="2:5" ht="12.75" customHeight="1">
      <c r="B813" s="4"/>
      <c r="C813" s="4"/>
      <c r="D813" s="4"/>
      <c r="E813" s="4"/>
    </row>
    <row r="814" spans="2:5" ht="12.75" customHeight="1">
      <c r="B814" s="4"/>
      <c r="C814" s="4"/>
      <c r="D814" s="4"/>
      <c r="E814" s="4"/>
    </row>
    <row r="815" spans="2:5" ht="12.75" customHeight="1">
      <c r="B815" s="4"/>
      <c r="C815" s="4"/>
      <c r="D815" s="4"/>
      <c r="E815" s="4"/>
    </row>
    <row r="816" spans="2:5" ht="12.75" customHeight="1">
      <c r="B816" s="4"/>
      <c r="C816" s="4"/>
      <c r="D816" s="4"/>
      <c r="E816" s="4"/>
    </row>
    <row r="817" spans="2:5" ht="12.75" customHeight="1">
      <c r="B817" s="4"/>
      <c r="C817" s="4"/>
      <c r="D817" s="4"/>
      <c r="E817" s="4"/>
    </row>
    <row r="818" spans="2:5" ht="12.75" customHeight="1">
      <c r="B818" s="4"/>
      <c r="C818" s="4"/>
      <c r="D818" s="4"/>
      <c r="E818" s="4"/>
    </row>
    <row r="819" spans="2:5" ht="12.75" customHeight="1">
      <c r="B819" s="4"/>
      <c r="C819" s="4"/>
      <c r="D819" s="4"/>
      <c r="E819" s="4"/>
    </row>
    <row r="820" spans="2:5" ht="12.75" customHeight="1">
      <c r="B820" s="4"/>
      <c r="C820" s="4"/>
      <c r="D820" s="4"/>
      <c r="E820" s="4"/>
    </row>
    <row r="821" spans="2:5" ht="12.75" customHeight="1">
      <c r="B821" s="4"/>
      <c r="C821" s="4"/>
      <c r="D821" s="4"/>
      <c r="E821" s="4"/>
    </row>
    <row r="822" spans="2:5" ht="12.75" customHeight="1">
      <c r="B822" s="4"/>
      <c r="C822" s="4"/>
      <c r="D822" s="4"/>
      <c r="E822" s="4"/>
    </row>
    <row r="823" spans="2:5" ht="12.75" customHeight="1">
      <c r="B823" s="4"/>
      <c r="C823" s="4"/>
      <c r="D823" s="4"/>
      <c r="E823" s="4"/>
    </row>
    <row r="824" spans="2:5" ht="12.75" customHeight="1">
      <c r="B824" s="4"/>
      <c r="C824" s="4"/>
      <c r="D824" s="4"/>
      <c r="E824" s="4"/>
    </row>
    <row r="825" spans="2:5" ht="12.75" customHeight="1">
      <c r="B825" s="4"/>
      <c r="C825" s="4"/>
      <c r="D825" s="4"/>
      <c r="E825" s="4"/>
    </row>
    <row r="826" spans="2:5" ht="12.75" customHeight="1">
      <c r="B826" s="4"/>
      <c r="C826" s="4"/>
      <c r="D826" s="4"/>
      <c r="E826" s="4"/>
    </row>
    <row r="827" spans="2:5" ht="12.75" customHeight="1">
      <c r="B827" s="4"/>
      <c r="C827" s="4"/>
      <c r="D827" s="4"/>
      <c r="E827" s="4"/>
    </row>
    <row r="828" spans="2:5" ht="12.75" customHeight="1">
      <c r="B828" s="4"/>
      <c r="C828" s="4"/>
      <c r="D828" s="4"/>
      <c r="E828" s="4"/>
    </row>
    <row r="829" spans="2:5" ht="12.75" customHeight="1">
      <c r="B829" s="4"/>
      <c r="C829" s="4"/>
      <c r="D829" s="4"/>
      <c r="E829" s="4"/>
    </row>
    <row r="830" spans="2:5" ht="12.75" customHeight="1">
      <c r="B830" s="4"/>
      <c r="C830" s="4"/>
      <c r="D830" s="4"/>
      <c r="E830" s="4"/>
    </row>
    <row r="831" spans="2:5" ht="12.75" customHeight="1">
      <c r="B831" s="4"/>
      <c r="C831" s="4"/>
      <c r="D831" s="4"/>
      <c r="E831" s="4"/>
    </row>
    <row r="832" spans="2:5" ht="12.75" customHeight="1">
      <c r="B832" s="4"/>
      <c r="C832" s="4"/>
      <c r="D832" s="4"/>
      <c r="E832" s="4"/>
    </row>
    <row r="833" spans="2:5" ht="12.75" customHeight="1">
      <c r="B833" s="4"/>
      <c r="C833" s="4"/>
      <c r="D833" s="4"/>
      <c r="E833" s="4"/>
    </row>
    <row r="834" spans="2:5" ht="12.75" customHeight="1">
      <c r="B834" s="4"/>
      <c r="C834" s="4"/>
      <c r="D834" s="4"/>
      <c r="E834" s="4"/>
    </row>
    <row r="835" spans="2:5" ht="12.75" customHeight="1">
      <c r="B835" s="4"/>
      <c r="C835" s="4"/>
      <c r="D835" s="4"/>
      <c r="E835" s="4"/>
    </row>
    <row r="836" spans="2:5" ht="12.75" customHeight="1">
      <c r="B836" s="4"/>
      <c r="C836" s="4"/>
      <c r="D836" s="4"/>
      <c r="E836" s="4"/>
    </row>
    <row r="837" spans="2:5" ht="12.75" customHeight="1">
      <c r="B837" s="4"/>
      <c r="C837" s="4"/>
      <c r="D837" s="4"/>
      <c r="E837" s="4"/>
    </row>
    <row r="838" spans="2:5" ht="12.75" customHeight="1">
      <c r="B838" s="4"/>
      <c r="C838" s="4"/>
      <c r="D838" s="4"/>
      <c r="E838" s="4"/>
    </row>
    <row r="839" spans="2:5" ht="12.75" customHeight="1">
      <c r="B839" s="4"/>
      <c r="C839" s="4"/>
      <c r="D839" s="4"/>
      <c r="E839" s="4"/>
    </row>
    <row r="840" spans="2:5" ht="12.75" customHeight="1">
      <c r="B840" s="4"/>
      <c r="C840" s="4"/>
      <c r="D840" s="4"/>
      <c r="E840" s="4"/>
    </row>
    <row r="841" spans="2:5" ht="12.75" customHeight="1">
      <c r="B841" s="4"/>
      <c r="C841" s="4"/>
      <c r="D841" s="4"/>
      <c r="E841" s="4"/>
    </row>
    <row r="842" spans="2:5" ht="12.75" customHeight="1">
      <c r="B842" s="4"/>
      <c r="C842" s="4"/>
      <c r="D842" s="4"/>
      <c r="E842" s="4"/>
    </row>
    <row r="843" spans="2:5" ht="12.75" customHeight="1">
      <c r="B843" s="4"/>
      <c r="C843" s="4"/>
      <c r="D843" s="4"/>
      <c r="E843" s="4"/>
    </row>
    <row r="844" spans="2:5" ht="12.75" customHeight="1">
      <c r="B844" s="4"/>
      <c r="C844" s="4"/>
      <c r="D844" s="4"/>
      <c r="E844" s="4"/>
    </row>
    <row r="845" spans="2:5" ht="12.75" customHeight="1">
      <c r="B845" s="4"/>
      <c r="C845" s="4"/>
      <c r="D845" s="4"/>
      <c r="E845" s="4"/>
    </row>
    <row r="846" spans="2:5" ht="12.75" customHeight="1">
      <c r="B846" s="4"/>
      <c r="C846" s="4"/>
      <c r="D846" s="4"/>
      <c r="E846" s="4"/>
    </row>
    <row r="847" spans="2:5" ht="12.75" customHeight="1">
      <c r="B847" s="4"/>
      <c r="C847" s="4"/>
      <c r="D847" s="4"/>
      <c r="E847" s="4"/>
    </row>
    <row r="848" spans="2:5" ht="12.75" customHeight="1">
      <c r="B848" s="4"/>
      <c r="C848" s="4"/>
      <c r="D848" s="4"/>
      <c r="E848" s="4"/>
    </row>
    <row r="849" spans="2:5" ht="12.75" customHeight="1">
      <c r="B849" s="4"/>
      <c r="C849" s="4"/>
      <c r="D849" s="4"/>
      <c r="E849" s="4"/>
    </row>
    <row r="850" spans="2:5" ht="12.75" customHeight="1">
      <c r="B850" s="4"/>
      <c r="C850" s="4"/>
      <c r="D850" s="4"/>
      <c r="E850" s="4"/>
    </row>
    <row r="851" spans="2:5" ht="12.75" customHeight="1">
      <c r="B851" s="4"/>
      <c r="C851" s="4"/>
      <c r="D851" s="4"/>
      <c r="E851" s="4"/>
    </row>
    <row r="852" spans="2:5" ht="12.75" customHeight="1">
      <c r="B852" s="4"/>
      <c r="C852" s="4"/>
      <c r="D852" s="4"/>
      <c r="E852" s="4"/>
    </row>
    <row r="853" spans="2:5" ht="12.75" customHeight="1">
      <c r="B853" s="4"/>
      <c r="C853" s="4"/>
      <c r="D853" s="4"/>
      <c r="E853" s="4"/>
    </row>
    <row r="854" spans="2:5" ht="12.75" customHeight="1">
      <c r="B854" s="4"/>
      <c r="C854" s="4"/>
      <c r="D854" s="4"/>
      <c r="E854" s="4"/>
    </row>
    <row r="855" spans="2:5" ht="12.75" customHeight="1">
      <c r="B855" s="4"/>
      <c r="C855" s="4"/>
      <c r="D855" s="4"/>
      <c r="E855" s="4"/>
    </row>
    <row r="856" spans="2:5" ht="12.75" customHeight="1">
      <c r="B856" s="4"/>
      <c r="C856" s="4"/>
      <c r="D856" s="4"/>
      <c r="E856" s="4"/>
    </row>
    <row r="857" spans="2:5" ht="12.75" customHeight="1">
      <c r="B857" s="4"/>
      <c r="C857" s="4"/>
      <c r="D857" s="4"/>
      <c r="E857" s="4"/>
    </row>
    <row r="858" spans="2:5" ht="12.75" customHeight="1">
      <c r="B858" s="4"/>
      <c r="C858" s="4"/>
      <c r="D858" s="4"/>
      <c r="E858" s="4"/>
    </row>
    <row r="859" spans="2:5" ht="12.75" customHeight="1">
      <c r="B859" s="4"/>
      <c r="C859" s="4"/>
      <c r="D859" s="4"/>
      <c r="E859" s="4"/>
    </row>
    <row r="860" spans="2:5" ht="12.75" customHeight="1">
      <c r="B860" s="4"/>
      <c r="C860" s="4"/>
      <c r="D860" s="4"/>
      <c r="E860" s="4"/>
    </row>
    <row r="861" spans="2:5" ht="12.75" customHeight="1">
      <c r="B861" s="4"/>
      <c r="C861" s="4"/>
      <c r="D861" s="4"/>
      <c r="E861" s="4"/>
    </row>
    <row r="862" spans="2:5" ht="12.75" customHeight="1">
      <c r="B862" s="4"/>
      <c r="C862" s="4"/>
      <c r="D862" s="4"/>
      <c r="E862" s="4"/>
    </row>
    <row r="863" spans="2:5" ht="12.75" customHeight="1">
      <c r="B863" s="4"/>
      <c r="C863" s="4"/>
      <c r="D863" s="4"/>
      <c r="E863" s="4"/>
    </row>
    <row r="864" spans="2:5" ht="12.75" customHeight="1">
      <c r="B864" s="4"/>
      <c r="C864" s="4"/>
      <c r="D864" s="4"/>
      <c r="E864" s="4"/>
    </row>
    <row r="865" spans="2:5" ht="12.75" customHeight="1">
      <c r="B865" s="4"/>
      <c r="C865" s="4"/>
      <c r="D865" s="4"/>
      <c r="E865" s="4"/>
    </row>
    <row r="866" spans="2:5" ht="12.75" customHeight="1">
      <c r="B866" s="4"/>
      <c r="C866" s="4"/>
      <c r="D866" s="4"/>
      <c r="E866" s="4"/>
    </row>
    <row r="867" spans="2:5" ht="12.75" customHeight="1">
      <c r="B867" s="4"/>
      <c r="C867" s="4"/>
      <c r="D867" s="4"/>
      <c r="E867" s="4"/>
    </row>
    <row r="868" spans="2:5" ht="12.75" customHeight="1">
      <c r="B868" s="4"/>
      <c r="C868" s="4"/>
      <c r="D868" s="4"/>
      <c r="E868" s="4"/>
    </row>
    <row r="869" spans="2:5" ht="12.75" customHeight="1">
      <c r="B869" s="4"/>
      <c r="C869" s="4"/>
      <c r="D869" s="4"/>
      <c r="E869" s="4"/>
    </row>
    <row r="870" spans="2:5" ht="12.75" customHeight="1">
      <c r="B870" s="4"/>
      <c r="C870" s="4"/>
      <c r="D870" s="4"/>
      <c r="E870" s="4"/>
    </row>
    <row r="871" spans="2:5" ht="12.75" customHeight="1">
      <c r="B871" s="4"/>
      <c r="C871" s="4"/>
      <c r="D871" s="4"/>
      <c r="E871" s="4"/>
    </row>
    <row r="872" spans="2:5" ht="12.75" customHeight="1">
      <c r="B872" s="4"/>
      <c r="C872" s="4"/>
      <c r="D872" s="4"/>
      <c r="E872" s="4"/>
    </row>
    <row r="873" spans="2:5" ht="12.75" customHeight="1">
      <c r="B873" s="4"/>
      <c r="C873" s="4"/>
      <c r="D873" s="4"/>
      <c r="E873" s="4"/>
    </row>
    <row r="874" spans="2:5" ht="12.75" customHeight="1">
      <c r="B874" s="4"/>
      <c r="C874" s="4"/>
      <c r="D874" s="4"/>
      <c r="E874" s="4"/>
    </row>
    <row r="875" spans="2:5" ht="12.75" customHeight="1">
      <c r="B875" s="4"/>
      <c r="C875" s="4"/>
      <c r="D875" s="4"/>
      <c r="E875" s="4"/>
    </row>
    <row r="876" spans="2:5" ht="12.75" customHeight="1">
      <c r="B876" s="4"/>
      <c r="C876" s="4"/>
      <c r="D876" s="4"/>
      <c r="E876" s="4"/>
    </row>
    <row r="877" spans="2:5" ht="12.75" customHeight="1">
      <c r="B877" s="4"/>
      <c r="C877" s="4"/>
      <c r="D877" s="4"/>
      <c r="E877" s="4"/>
    </row>
    <row r="878" spans="2:5" ht="12.75" customHeight="1">
      <c r="B878" s="4"/>
      <c r="C878" s="4"/>
      <c r="D878" s="4"/>
      <c r="E878" s="4"/>
    </row>
    <row r="879" spans="2:5" ht="12.75" customHeight="1">
      <c r="B879" s="4"/>
      <c r="C879" s="4"/>
      <c r="D879" s="4"/>
      <c r="E879" s="4"/>
    </row>
    <row r="880" spans="2:5" ht="12.75" customHeight="1">
      <c r="B880" s="4"/>
      <c r="C880" s="4"/>
      <c r="D880" s="4"/>
      <c r="E880" s="4"/>
    </row>
    <row r="881" spans="2:5" ht="12.75" customHeight="1">
      <c r="B881" s="4"/>
      <c r="C881" s="4"/>
      <c r="D881" s="4"/>
      <c r="E881" s="4"/>
    </row>
    <row r="882" spans="2:5" ht="12.75" customHeight="1">
      <c r="B882" s="4"/>
      <c r="C882" s="4"/>
      <c r="D882" s="4"/>
      <c r="E882" s="4"/>
    </row>
    <row r="883" spans="2:5" ht="12.75" customHeight="1">
      <c r="B883" s="4"/>
      <c r="C883" s="4"/>
      <c r="D883" s="4"/>
      <c r="E883" s="4"/>
    </row>
    <row r="884" spans="2:5" ht="12.75" customHeight="1">
      <c r="B884" s="4"/>
      <c r="C884" s="4"/>
      <c r="D884" s="4"/>
      <c r="E884" s="4"/>
    </row>
    <row r="885" spans="2:5" ht="12.75" customHeight="1">
      <c r="B885" s="4"/>
      <c r="C885" s="4"/>
      <c r="D885" s="4"/>
      <c r="E885" s="4"/>
    </row>
    <row r="886" spans="2:5" ht="12.75" customHeight="1">
      <c r="B886" s="4"/>
      <c r="C886" s="4"/>
      <c r="D886" s="4"/>
      <c r="E886" s="4"/>
    </row>
    <row r="887" spans="2:5" ht="12.75" customHeight="1">
      <c r="B887" s="4"/>
      <c r="C887" s="4"/>
      <c r="D887" s="4"/>
      <c r="E887" s="4"/>
    </row>
    <row r="888" spans="2:5" ht="12.75" customHeight="1">
      <c r="B888" s="4"/>
      <c r="C888" s="4"/>
      <c r="D888" s="4"/>
      <c r="E888" s="4"/>
    </row>
    <row r="889" spans="2:5" ht="12.75" customHeight="1">
      <c r="B889" s="4"/>
      <c r="C889" s="4"/>
      <c r="D889" s="4"/>
      <c r="E889" s="4"/>
    </row>
    <row r="890" spans="2:5" ht="12.75" customHeight="1">
      <c r="B890" s="4"/>
      <c r="C890" s="4"/>
      <c r="D890" s="4"/>
      <c r="E890" s="4"/>
    </row>
    <row r="891" spans="2:5" ht="12.75" customHeight="1">
      <c r="B891" s="4"/>
      <c r="C891" s="4"/>
      <c r="D891" s="4"/>
      <c r="E891" s="4"/>
    </row>
    <row r="892" spans="2:5" ht="12.75" customHeight="1">
      <c r="B892" s="4"/>
      <c r="C892" s="4"/>
      <c r="D892" s="4"/>
      <c r="E892" s="4"/>
    </row>
    <row r="893" spans="2:5" ht="12.75" customHeight="1">
      <c r="B893" s="4"/>
      <c r="C893" s="4"/>
      <c r="D893" s="4"/>
      <c r="E893" s="4"/>
    </row>
    <row r="894" spans="2:5" ht="12.75" customHeight="1">
      <c r="B894" s="4"/>
      <c r="C894" s="4"/>
      <c r="D894" s="4"/>
      <c r="E894" s="4"/>
    </row>
    <row r="895" spans="2:5" ht="12.75" customHeight="1">
      <c r="B895" s="4"/>
      <c r="C895" s="4"/>
      <c r="D895" s="4"/>
      <c r="E895" s="4"/>
    </row>
    <row r="896" spans="2:5" ht="12.75" customHeight="1">
      <c r="B896" s="4"/>
      <c r="C896" s="4"/>
      <c r="D896" s="4"/>
      <c r="E896" s="4"/>
    </row>
    <row r="897" spans="2:5" ht="12.75" customHeight="1">
      <c r="B897" s="4"/>
      <c r="C897" s="4"/>
      <c r="D897" s="4"/>
      <c r="E897" s="4"/>
    </row>
    <row r="898" spans="2:5" ht="12.75" customHeight="1">
      <c r="B898" s="4"/>
      <c r="C898" s="4"/>
      <c r="D898" s="4"/>
      <c r="E898" s="4"/>
    </row>
    <row r="899" spans="2:5" ht="12.75" customHeight="1">
      <c r="B899" s="4"/>
      <c r="C899" s="4"/>
      <c r="D899" s="4"/>
      <c r="E899" s="4"/>
    </row>
    <row r="900" spans="2:5" ht="12.75" customHeight="1">
      <c r="B900" s="4"/>
      <c r="C900" s="4"/>
      <c r="D900" s="4"/>
      <c r="E900" s="4"/>
    </row>
    <row r="901" spans="2:5" ht="12.75" customHeight="1">
      <c r="B901" s="4"/>
      <c r="C901" s="4"/>
      <c r="D901" s="4"/>
      <c r="E901" s="4"/>
    </row>
    <row r="902" spans="2:5" ht="12.75" customHeight="1">
      <c r="B902" s="4"/>
      <c r="C902" s="4"/>
      <c r="D902" s="4"/>
      <c r="E902" s="4"/>
    </row>
    <row r="903" spans="2:5" ht="12.75" customHeight="1">
      <c r="B903" s="4"/>
      <c r="C903" s="4"/>
      <c r="D903" s="4"/>
      <c r="E903" s="4"/>
    </row>
    <row r="904" spans="2:5" ht="12.75" customHeight="1">
      <c r="B904" s="4"/>
      <c r="C904" s="4"/>
      <c r="D904" s="4"/>
      <c r="E904" s="4"/>
    </row>
    <row r="905" spans="2:5" ht="12.75" customHeight="1">
      <c r="B905" s="4"/>
      <c r="C905" s="4"/>
      <c r="D905" s="4"/>
      <c r="E905" s="4"/>
    </row>
    <row r="906" spans="2:5" ht="12.75" customHeight="1">
      <c r="B906" s="4"/>
      <c r="C906" s="4"/>
      <c r="D906" s="4"/>
      <c r="E906" s="4"/>
    </row>
    <row r="907" spans="2:5" ht="12.75" customHeight="1">
      <c r="B907" s="4"/>
      <c r="C907" s="4"/>
      <c r="D907" s="4"/>
      <c r="E907" s="4"/>
    </row>
    <row r="908" spans="2:5" ht="12.75" customHeight="1">
      <c r="B908" s="4"/>
      <c r="C908" s="4"/>
      <c r="D908" s="4"/>
      <c r="E908" s="4"/>
    </row>
    <row r="909" spans="2:5" ht="12.75" customHeight="1">
      <c r="B909" s="4"/>
      <c r="C909" s="4"/>
      <c r="D909" s="4"/>
      <c r="E909" s="4"/>
    </row>
    <row r="910" spans="2:5" ht="12.75" customHeight="1">
      <c r="B910" s="4"/>
      <c r="C910" s="4"/>
      <c r="D910" s="4"/>
      <c r="E910" s="4"/>
    </row>
    <row r="911" spans="2:5" ht="12.75" customHeight="1">
      <c r="B911" s="4"/>
      <c r="C911" s="4"/>
      <c r="D911" s="4"/>
      <c r="E911" s="4"/>
    </row>
    <row r="912" spans="2:5" ht="12.75" customHeight="1">
      <c r="B912" s="4"/>
      <c r="C912" s="4"/>
      <c r="D912" s="4"/>
      <c r="E912" s="4"/>
    </row>
    <row r="913" spans="2:5" ht="12.75" customHeight="1">
      <c r="B913" s="4"/>
      <c r="C913" s="4"/>
      <c r="D913" s="4"/>
      <c r="E913" s="4"/>
    </row>
    <row r="914" spans="2:5" ht="12.75" customHeight="1">
      <c r="B914" s="4"/>
      <c r="C914" s="4"/>
      <c r="D914" s="4"/>
      <c r="E914" s="4"/>
    </row>
    <row r="915" spans="2:5" ht="12.75" customHeight="1">
      <c r="B915" s="4"/>
      <c r="C915" s="4"/>
      <c r="D915" s="4"/>
      <c r="E915" s="4"/>
    </row>
    <row r="916" spans="2:5" ht="12.75" customHeight="1">
      <c r="B916" s="4"/>
      <c r="C916" s="4"/>
      <c r="D916" s="4"/>
      <c r="E916" s="4"/>
    </row>
    <row r="917" spans="2:5" ht="12.75" customHeight="1">
      <c r="B917" s="4"/>
      <c r="C917" s="4"/>
      <c r="D917" s="4"/>
      <c r="E917" s="4"/>
    </row>
    <row r="918" spans="2:5" ht="12.75" customHeight="1">
      <c r="B918" s="4"/>
      <c r="C918" s="4"/>
      <c r="D918" s="4"/>
      <c r="E918" s="4"/>
    </row>
    <row r="919" spans="2:5" ht="12.75" customHeight="1">
      <c r="B919" s="4"/>
      <c r="C919" s="4"/>
      <c r="D919" s="4"/>
      <c r="E919" s="4"/>
    </row>
    <row r="920" spans="2:5" ht="12.75" customHeight="1">
      <c r="B920" s="4"/>
      <c r="C920" s="4"/>
      <c r="D920" s="4"/>
      <c r="E920" s="4"/>
    </row>
    <row r="921" spans="2:5" ht="12.75" customHeight="1">
      <c r="B921" s="4"/>
      <c r="C921" s="4"/>
      <c r="D921" s="4"/>
      <c r="E921" s="4"/>
    </row>
    <row r="922" spans="2:5" ht="12.75" customHeight="1">
      <c r="B922" s="4"/>
      <c r="C922" s="4"/>
      <c r="D922" s="4"/>
      <c r="E922" s="4"/>
    </row>
    <row r="923" spans="2:5" ht="12.75" customHeight="1">
      <c r="B923" s="4"/>
      <c r="C923" s="4"/>
      <c r="D923" s="4"/>
      <c r="E923" s="4"/>
    </row>
    <row r="924" spans="2:5" ht="12.75" customHeight="1">
      <c r="B924" s="4"/>
      <c r="C924" s="4"/>
      <c r="D924" s="4"/>
      <c r="E924" s="4"/>
    </row>
    <row r="925" spans="2:5" ht="12.75" customHeight="1">
      <c r="B925" s="4"/>
      <c r="C925" s="4"/>
      <c r="D925" s="4"/>
      <c r="E925" s="4"/>
    </row>
    <row r="926" spans="2:5" ht="12.75" customHeight="1">
      <c r="B926" s="4"/>
      <c r="C926" s="4"/>
      <c r="D926" s="4"/>
      <c r="E926" s="4"/>
    </row>
    <row r="927" spans="2:5" ht="12.75" customHeight="1">
      <c r="B927" s="4"/>
      <c r="C927" s="4"/>
      <c r="D927" s="4"/>
      <c r="E927" s="4"/>
    </row>
    <row r="928" spans="2:5" ht="12.75" customHeight="1">
      <c r="B928" s="4"/>
      <c r="C928" s="4"/>
      <c r="D928" s="4"/>
      <c r="E928" s="4"/>
    </row>
    <row r="929" spans="2:5" ht="12.75" customHeight="1">
      <c r="B929" s="4"/>
      <c r="C929" s="4"/>
      <c r="D929" s="4"/>
      <c r="E929" s="4"/>
    </row>
    <row r="930" spans="2:5" ht="12.75" customHeight="1">
      <c r="B930" s="4"/>
      <c r="C930" s="4"/>
      <c r="D930" s="4"/>
      <c r="E930" s="4"/>
    </row>
    <row r="931" spans="2:5" ht="12.75" customHeight="1">
      <c r="B931" s="4"/>
      <c r="C931" s="4"/>
      <c r="D931" s="4"/>
      <c r="E931" s="4"/>
    </row>
    <row r="932" spans="2:5" ht="12.75" customHeight="1">
      <c r="B932" s="4"/>
      <c r="C932" s="4"/>
      <c r="D932" s="4"/>
      <c r="E932" s="4"/>
    </row>
    <row r="933" spans="2:5" ht="12.75" customHeight="1">
      <c r="B933" s="4"/>
      <c r="C933" s="4"/>
      <c r="D933" s="4"/>
      <c r="E933" s="4"/>
    </row>
    <row r="934" spans="2:5" ht="12.75" customHeight="1">
      <c r="B934" s="4"/>
      <c r="C934" s="4"/>
      <c r="D934" s="4"/>
      <c r="E934" s="4"/>
    </row>
    <row r="935" spans="2:5" ht="12.75" customHeight="1">
      <c r="B935" s="4"/>
      <c r="C935" s="4"/>
      <c r="D935" s="4"/>
      <c r="E935" s="4"/>
    </row>
    <row r="936" spans="2:5" ht="12.75" customHeight="1">
      <c r="B936" s="4"/>
      <c r="C936" s="4"/>
      <c r="D936" s="4"/>
      <c r="E936" s="4"/>
    </row>
    <row r="937" spans="2:5" ht="12.75" customHeight="1">
      <c r="B937" s="4"/>
      <c r="C937" s="4"/>
      <c r="D937" s="4"/>
      <c r="E937" s="4"/>
    </row>
    <row r="938" spans="2:5" ht="12.75" customHeight="1">
      <c r="B938" s="4"/>
      <c r="C938" s="4"/>
      <c r="D938" s="4"/>
      <c r="E938" s="4"/>
    </row>
    <row r="939" spans="2:5" ht="12.75" customHeight="1">
      <c r="B939" s="4"/>
      <c r="C939" s="4"/>
      <c r="D939" s="4"/>
      <c r="E939" s="4"/>
    </row>
    <row r="940" spans="2:5" ht="12.75" customHeight="1">
      <c r="B940" s="4"/>
      <c r="C940" s="4"/>
      <c r="D940" s="4"/>
      <c r="E940" s="4"/>
    </row>
    <row r="941" spans="2:5" ht="12.75" customHeight="1">
      <c r="B941" s="4"/>
      <c r="C941" s="4"/>
      <c r="D941" s="4"/>
      <c r="E941" s="4"/>
    </row>
    <row r="942" spans="2:5" ht="12.75" customHeight="1">
      <c r="B942" s="4"/>
      <c r="C942" s="4"/>
      <c r="D942" s="4"/>
      <c r="E942" s="4"/>
    </row>
    <row r="943" spans="2:5" ht="12.75" customHeight="1">
      <c r="B943" s="4"/>
      <c r="C943" s="4"/>
      <c r="D943" s="4"/>
      <c r="E943" s="4"/>
    </row>
    <row r="944" spans="2:5" ht="12.75" customHeight="1">
      <c r="B944" s="4"/>
      <c r="C944" s="4"/>
      <c r="D944" s="4"/>
      <c r="E944" s="4"/>
    </row>
    <row r="945" spans="2:5" ht="12.75" customHeight="1">
      <c r="B945" s="4"/>
      <c r="C945" s="4"/>
      <c r="D945" s="4"/>
      <c r="E945" s="4"/>
    </row>
    <row r="946" spans="2:5" ht="12.75" customHeight="1">
      <c r="B946" s="4"/>
      <c r="C946" s="4"/>
      <c r="D946" s="4"/>
      <c r="E946" s="4"/>
    </row>
    <row r="947" spans="2:5" ht="12.75" customHeight="1">
      <c r="B947" s="4"/>
      <c r="C947" s="4"/>
      <c r="D947" s="4"/>
      <c r="E947" s="4"/>
    </row>
    <row r="948" spans="2:5" ht="12.75" customHeight="1">
      <c r="B948" s="4"/>
      <c r="C948" s="4"/>
      <c r="D948" s="4"/>
      <c r="E948" s="4"/>
    </row>
    <row r="949" spans="2:5" ht="12.75" customHeight="1">
      <c r="B949" s="4"/>
      <c r="C949" s="4"/>
      <c r="D949" s="4"/>
      <c r="E949" s="4"/>
    </row>
    <row r="950" spans="2:5" ht="12.75" customHeight="1">
      <c r="B950" s="4"/>
      <c r="C950" s="4"/>
      <c r="D950" s="4"/>
      <c r="E950" s="4"/>
    </row>
    <row r="951" spans="2:5" ht="12.75" customHeight="1">
      <c r="B951" s="4"/>
      <c r="C951" s="4"/>
      <c r="D951" s="4"/>
      <c r="E951" s="4"/>
    </row>
    <row r="952" spans="2:5" ht="12.75" customHeight="1">
      <c r="B952" s="4"/>
      <c r="C952" s="4"/>
      <c r="D952" s="4"/>
      <c r="E952" s="4"/>
    </row>
    <row r="953" spans="2:5" ht="12.75" customHeight="1">
      <c r="B953" s="4"/>
      <c r="C953" s="4"/>
      <c r="D953" s="4"/>
      <c r="E953" s="4"/>
    </row>
    <row r="954" spans="2:5" ht="12.75" customHeight="1">
      <c r="B954" s="4"/>
      <c r="C954" s="4"/>
      <c r="D954" s="4"/>
      <c r="E954" s="4"/>
    </row>
    <row r="955" spans="2:5" ht="12.75" customHeight="1">
      <c r="B955" s="4"/>
      <c r="C955" s="4"/>
      <c r="D955" s="4"/>
      <c r="E955" s="4"/>
    </row>
    <row r="956" spans="2:5" ht="12.75" customHeight="1">
      <c r="B956" s="4"/>
      <c r="C956" s="4"/>
      <c r="D956" s="4"/>
      <c r="E956" s="4"/>
    </row>
    <row r="957" spans="2:5" ht="12.75" customHeight="1">
      <c r="B957" s="4"/>
      <c r="C957" s="4"/>
      <c r="D957" s="4"/>
      <c r="E957" s="4"/>
    </row>
    <row r="958" spans="2:5" ht="12.75" customHeight="1">
      <c r="B958" s="4"/>
      <c r="C958" s="4"/>
      <c r="D958" s="4"/>
      <c r="E958" s="4"/>
    </row>
    <row r="959" spans="2:5" ht="12.75" customHeight="1">
      <c r="B959" s="4"/>
      <c r="C959" s="4"/>
      <c r="D959" s="4"/>
      <c r="E959" s="4"/>
    </row>
    <row r="960" spans="2:5" ht="12.75" customHeight="1">
      <c r="B960" s="4"/>
      <c r="C960" s="4"/>
      <c r="D960" s="4"/>
      <c r="E960" s="4"/>
    </row>
    <row r="961" spans="2:5" ht="12.75" customHeight="1">
      <c r="B961" s="4"/>
      <c r="C961" s="4"/>
      <c r="D961" s="4"/>
      <c r="E961" s="4"/>
    </row>
    <row r="962" spans="2:5" ht="12.75" customHeight="1">
      <c r="B962" s="4"/>
      <c r="C962" s="4"/>
      <c r="D962" s="4"/>
      <c r="E962" s="4"/>
    </row>
    <row r="963" spans="2:5" ht="12.75" customHeight="1">
      <c r="B963" s="4"/>
      <c r="C963" s="4"/>
      <c r="D963" s="4"/>
      <c r="E963" s="4"/>
    </row>
    <row r="964" spans="2:5" ht="12.75" customHeight="1">
      <c r="B964" s="4"/>
      <c r="C964" s="4"/>
      <c r="D964" s="4"/>
      <c r="E964" s="4"/>
    </row>
    <row r="965" spans="2:5" ht="12.75" customHeight="1">
      <c r="B965" s="4"/>
      <c r="C965" s="4"/>
      <c r="D965" s="4"/>
      <c r="E965" s="4"/>
    </row>
    <row r="966" spans="2:5" ht="12.75" customHeight="1">
      <c r="B966" s="4"/>
      <c r="C966" s="4"/>
      <c r="D966" s="4"/>
      <c r="E966" s="4"/>
    </row>
    <row r="967" spans="2:5" ht="12.75" customHeight="1">
      <c r="B967" s="4"/>
      <c r="C967" s="4"/>
      <c r="D967" s="4"/>
      <c r="E967" s="4"/>
    </row>
    <row r="968" spans="2:5" ht="12.75" customHeight="1">
      <c r="B968" s="4"/>
      <c r="C968" s="4"/>
      <c r="D968" s="4"/>
      <c r="E968" s="4"/>
    </row>
    <row r="969" spans="2:5" ht="12.75" customHeight="1">
      <c r="B969" s="4"/>
      <c r="C969" s="4"/>
      <c r="D969" s="4"/>
      <c r="E969" s="4"/>
    </row>
    <row r="970" spans="2:5" ht="12.75" customHeight="1">
      <c r="B970" s="4"/>
      <c r="C970" s="4"/>
      <c r="D970" s="4"/>
      <c r="E970" s="4"/>
    </row>
    <row r="971" spans="2:5" ht="12.75" customHeight="1">
      <c r="B971" s="4"/>
      <c r="C971" s="4"/>
      <c r="D971" s="4"/>
      <c r="E971" s="4"/>
    </row>
    <row r="972" spans="2:5" ht="12.75" customHeight="1">
      <c r="B972" s="4"/>
      <c r="C972" s="4"/>
      <c r="D972" s="4"/>
      <c r="E972" s="4"/>
    </row>
    <row r="973" spans="2:5" ht="12.75" customHeight="1">
      <c r="B973" s="4"/>
      <c r="C973" s="4"/>
      <c r="D973" s="4"/>
      <c r="E973" s="4"/>
    </row>
    <row r="974" spans="2:5" ht="12.75" customHeight="1">
      <c r="B974" s="4"/>
      <c r="C974" s="4"/>
      <c r="D974" s="4"/>
      <c r="E974" s="4"/>
    </row>
    <row r="975" spans="2:5" ht="12.75" customHeight="1">
      <c r="B975" s="4"/>
      <c r="C975" s="4"/>
      <c r="D975" s="4"/>
      <c r="E975" s="4"/>
    </row>
    <row r="976" spans="2:5" ht="12.75" customHeight="1">
      <c r="B976" s="4"/>
      <c r="C976" s="4"/>
      <c r="D976" s="4"/>
      <c r="E976" s="4"/>
    </row>
    <row r="977" spans="2:5" ht="12.75" customHeight="1">
      <c r="B977" s="4"/>
      <c r="C977" s="4"/>
      <c r="D977" s="4"/>
      <c r="E977" s="4"/>
    </row>
    <row r="978" spans="2:5" ht="12.75" customHeight="1">
      <c r="B978" s="4"/>
      <c r="C978" s="4"/>
      <c r="D978" s="4"/>
      <c r="E978" s="4"/>
    </row>
    <row r="979" spans="2:5" ht="12.75" customHeight="1">
      <c r="B979" s="4"/>
      <c r="C979" s="4"/>
      <c r="D979" s="4"/>
      <c r="E979" s="4"/>
    </row>
    <row r="980" spans="2:5" ht="12.75" customHeight="1">
      <c r="B980" s="4"/>
      <c r="C980" s="4"/>
      <c r="D980" s="4"/>
      <c r="E980" s="4"/>
    </row>
    <row r="981" spans="2:5" ht="12.75" customHeight="1">
      <c r="B981" s="4"/>
      <c r="C981" s="4"/>
      <c r="D981" s="4"/>
      <c r="E981" s="4"/>
    </row>
    <row r="982" spans="2:5" ht="12.75" customHeight="1">
      <c r="B982" s="4"/>
      <c r="C982" s="4"/>
      <c r="D982" s="4"/>
      <c r="E982" s="4"/>
    </row>
    <row r="983" spans="2:5" ht="12.75" customHeight="1">
      <c r="B983" s="4"/>
      <c r="C983" s="4"/>
      <c r="D983" s="4"/>
      <c r="E983" s="4"/>
    </row>
    <row r="984" spans="2:5" ht="12.75" customHeight="1">
      <c r="B984" s="4"/>
      <c r="C984" s="4"/>
      <c r="D984" s="4"/>
      <c r="E984" s="4"/>
    </row>
    <row r="985" spans="2:5" ht="12.75" customHeight="1">
      <c r="B985" s="4"/>
      <c r="C985" s="4"/>
      <c r="D985" s="4"/>
      <c r="E985" s="4"/>
    </row>
    <row r="986" spans="2:5" ht="12.75" customHeight="1">
      <c r="B986" s="4"/>
      <c r="C986" s="4"/>
      <c r="D986" s="4"/>
      <c r="E986" s="4"/>
    </row>
    <row r="987" spans="2:5" ht="12.75" customHeight="1">
      <c r="B987" s="4"/>
      <c r="C987" s="4"/>
      <c r="D987" s="4"/>
      <c r="E987" s="4"/>
    </row>
    <row r="988" spans="2:5" ht="12.75" customHeight="1">
      <c r="B988" s="4"/>
      <c r="C988" s="4"/>
      <c r="D988" s="4"/>
      <c r="E988" s="4"/>
    </row>
    <row r="989" spans="2:5" ht="12.75" customHeight="1">
      <c r="B989" s="4"/>
      <c r="C989" s="4"/>
      <c r="D989" s="4"/>
      <c r="E989" s="4"/>
    </row>
    <row r="990" spans="2:5" ht="12.75" customHeight="1">
      <c r="B990" s="4"/>
      <c r="C990" s="4"/>
      <c r="D990" s="4"/>
      <c r="E990" s="4"/>
    </row>
    <row r="991" spans="2:5" ht="12.75" customHeight="1">
      <c r="B991" s="4"/>
      <c r="C991" s="4"/>
      <c r="D991" s="4"/>
      <c r="E991" s="4"/>
    </row>
    <row r="992" spans="2:5" ht="12.75" customHeight="1">
      <c r="B992" s="4"/>
      <c r="C992" s="4"/>
      <c r="D992" s="4"/>
      <c r="E992" s="4"/>
    </row>
    <row r="993" spans="2:5" ht="12.75" customHeight="1">
      <c r="B993" s="4"/>
      <c r="C993" s="4"/>
      <c r="D993" s="4"/>
      <c r="E993" s="4"/>
    </row>
    <row r="994" spans="2:5" ht="12.75" customHeight="1">
      <c r="B994" s="4"/>
      <c r="C994" s="4"/>
      <c r="D994" s="4"/>
      <c r="E994" s="4"/>
    </row>
  </sheetData>
  <pageMargins left="1" right="1" top="0.75" bottom="0.75" header="0" footer="0"/>
  <pageSetup orientation="landscape"/>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994"/>
  <sheetViews>
    <sheetView showGridLines="0" workbookViewId="0"/>
  </sheetViews>
  <sheetFormatPr baseColWidth="10" defaultColWidth="14.5" defaultRowHeight="15" customHeight="1"/>
  <cols>
    <col min="1" max="1" width="27.83203125" customWidth="1"/>
    <col min="2" max="2" width="19.6640625" customWidth="1"/>
    <col min="3" max="3" width="14.1640625" customWidth="1"/>
    <col min="4" max="4" width="12.1640625" customWidth="1"/>
    <col min="5" max="5" width="16.1640625" customWidth="1"/>
    <col min="6" max="6" width="16.5" customWidth="1"/>
    <col min="7" max="7" width="12.5" customWidth="1"/>
    <col min="8" max="8" width="11.5" customWidth="1"/>
    <col min="9" max="9" width="10.1640625" customWidth="1"/>
    <col min="10" max="10" width="29.5" customWidth="1"/>
    <col min="11" max="11" width="9.1640625" customWidth="1"/>
    <col min="12" max="26" width="8.83203125" customWidth="1"/>
  </cols>
  <sheetData>
    <row r="1" spans="1:16" ht="12.75" customHeight="1"/>
    <row r="2" spans="1:16" ht="12.75" customHeight="1">
      <c r="A2" s="2" t="s">
        <v>154</v>
      </c>
    </row>
    <row r="3" spans="1:16" ht="12.75" customHeight="1">
      <c r="A3" s="7" t="s">
        <v>155</v>
      </c>
      <c r="B3" s="1"/>
      <c r="C3" s="1"/>
      <c r="D3" s="1"/>
      <c r="E3" s="1"/>
      <c r="F3" s="1"/>
      <c r="G3" s="1"/>
      <c r="H3" s="1"/>
      <c r="I3" s="1"/>
      <c r="J3" s="1"/>
      <c r="K3" s="1"/>
      <c r="L3" s="1"/>
      <c r="M3" s="1"/>
      <c r="N3" s="1"/>
      <c r="O3" s="1"/>
      <c r="P3" s="1"/>
    </row>
    <row r="4" spans="1:16" ht="12.75" customHeight="1">
      <c r="A4" s="7" t="s">
        <v>156</v>
      </c>
      <c r="B4" s="1"/>
      <c r="C4" s="1"/>
      <c r="D4" s="1"/>
      <c r="E4" s="1"/>
      <c r="F4" s="1"/>
      <c r="G4" s="1"/>
      <c r="H4" s="1"/>
      <c r="I4" s="1"/>
      <c r="J4" s="1"/>
      <c r="K4" s="1"/>
      <c r="L4" s="1"/>
      <c r="M4" s="1"/>
      <c r="N4" s="1"/>
      <c r="O4" s="1"/>
      <c r="P4" s="1"/>
    </row>
    <row r="5" spans="1:16" ht="12.75" customHeight="1">
      <c r="A5" s="7" t="s">
        <v>157</v>
      </c>
      <c r="D5" s="1"/>
      <c r="E5" s="1"/>
      <c r="F5" s="1"/>
      <c r="G5" s="1"/>
      <c r="H5" s="1"/>
      <c r="I5" s="1"/>
      <c r="J5" s="1"/>
      <c r="K5" s="1"/>
      <c r="L5" s="1"/>
      <c r="M5" s="1"/>
      <c r="N5" s="1"/>
      <c r="O5" s="1"/>
      <c r="P5" s="1"/>
    </row>
    <row r="6" spans="1:16" ht="12.75" customHeight="1">
      <c r="D6" s="1"/>
      <c r="E6" s="1"/>
      <c r="F6" s="1"/>
      <c r="G6" s="1"/>
      <c r="H6" s="1"/>
      <c r="I6" s="1"/>
      <c r="J6" s="1"/>
      <c r="K6" s="1"/>
      <c r="L6" s="1"/>
      <c r="M6" s="1"/>
      <c r="N6" s="1"/>
      <c r="O6" s="1"/>
      <c r="P6" s="1"/>
    </row>
    <row r="7" spans="1:16" ht="12.75" customHeight="1">
      <c r="A7" s="9" t="s">
        <v>158</v>
      </c>
      <c r="B7" s="81"/>
      <c r="C7" s="32"/>
      <c r="D7" s="32"/>
      <c r="E7" s="32"/>
      <c r="F7" s="183" t="s">
        <v>159</v>
      </c>
      <c r="G7" s="32"/>
      <c r="H7" s="11"/>
      <c r="I7" s="1"/>
      <c r="L7" s="1"/>
      <c r="M7" s="1"/>
      <c r="N7" s="1"/>
      <c r="O7" s="1"/>
      <c r="P7" s="1"/>
    </row>
    <row r="8" spans="1:16" ht="12.75" customHeight="1">
      <c r="A8" s="12"/>
      <c r="B8" s="184" t="s">
        <v>160</v>
      </c>
      <c r="C8" s="7" t="s">
        <v>161</v>
      </c>
      <c r="D8" s="1" t="s">
        <v>162</v>
      </c>
      <c r="E8" s="1"/>
      <c r="F8" s="1"/>
      <c r="G8" s="184" t="s">
        <v>160</v>
      </c>
      <c r="H8" s="185" t="s">
        <v>161</v>
      </c>
      <c r="I8" s="1"/>
      <c r="L8" s="1"/>
      <c r="M8" s="1"/>
      <c r="N8" s="1"/>
      <c r="O8" s="1"/>
      <c r="P8" s="1"/>
    </row>
    <row r="9" spans="1:16" ht="12.75" customHeight="1">
      <c r="A9" s="256" t="s">
        <v>163</v>
      </c>
      <c r="B9" s="254"/>
      <c r="C9" s="186">
        <v>75000</v>
      </c>
      <c r="D9" s="186">
        <v>25000</v>
      </c>
      <c r="E9" s="1"/>
      <c r="F9" s="253" t="s">
        <v>164</v>
      </c>
      <c r="G9" s="254"/>
      <c r="H9" s="187"/>
      <c r="I9" s="1"/>
      <c r="L9" s="1"/>
      <c r="M9" s="1"/>
      <c r="N9" s="1"/>
      <c r="O9" s="1"/>
      <c r="P9" s="1"/>
    </row>
    <row r="10" spans="1:16" ht="12.75" customHeight="1">
      <c r="A10" s="255"/>
      <c r="B10" s="254"/>
      <c r="C10" s="186"/>
      <c r="D10" s="186"/>
      <c r="E10" s="1"/>
      <c r="F10" s="253" t="s">
        <v>165</v>
      </c>
      <c r="G10" s="254"/>
      <c r="H10" s="187"/>
      <c r="I10" s="1"/>
      <c r="L10" s="1"/>
      <c r="M10" s="1"/>
      <c r="N10" s="1"/>
      <c r="O10" s="1"/>
      <c r="P10" s="1"/>
    </row>
    <row r="11" spans="1:16" ht="12.75" customHeight="1">
      <c r="A11" s="255"/>
      <c r="B11" s="254"/>
      <c r="C11" s="188"/>
      <c r="D11" s="188"/>
      <c r="E11" s="1"/>
      <c r="F11" s="253" t="s">
        <v>166</v>
      </c>
      <c r="G11" s="254"/>
      <c r="H11" s="187"/>
      <c r="I11" s="1"/>
      <c r="L11" s="1"/>
      <c r="M11" s="1"/>
      <c r="N11" s="1"/>
      <c r="O11" s="1"/>
      <c r="P11" s="1"/>
    </row>
    <row r="12" spans="1:16" ht="12.75" customHeight="1">
      <c r="A12" s="255"/>
      <c r="B12" s="254"/>
      <c r="C12" s="188"/>
      <c r="D12" s="188"/>
      <c r="E12" s="1"/>
      <c r="F12" s="253" t="s">
        <v>167</v>
      </c>
      <c r="G12" s="254"/>
      <c r="H12" s="187"/>
      <c r="I12" s="1"/>
      <c r="L12" s="1"/>
      <c r="M12" s="1"/>
      <c r="N12" s="1"/>
      <c r="O12" s="1"/>
      <c r="P12" s="1"/>
    </row>
    <row r="13" spans="1:16" ht="12.75" customHeight="1">
      <c r="A13" s="255"/>
      <c r="B13" s="254"/>
      <c r="C13" s="188"/>
      <c r="D13" s="188"/>
      <c r="E13" s="1"/>
      <c r="F13" s="253" t="s">
        <v>168</v>
      </c>
      <c r="G13" s="254"/>
      <c r="H13" s="187"/>
      <c r="I13" s="1"/>
      <c r="L13" s="1"/>
      <c r="M13" s="1"/>
      <c r="N13" s="1"/>
      <c r="O13" s="1"/>
      <c r="P13" s="1"/>
    </row>
    <row r="14" spans="1:16" ht="12.75" customHeight="1">
      <c r="A14" s="189" t="s">
        <v>169</v>
      </c>
      <c r="B14" s="47"/>
      <c r="C14" s="190">
        <f t="shared" ref="C14:D14" si="0">SUM(C9:C13)</f>
        <v>75000</v>
      </c>
      <c r="D14" s="190">
        <f t="shared" si="0"/>
        <v>25000</v>
      </c>
      <c r="E14" s="1"/>
      <c r="F14" s="7" t="s">
        <v>170</v>
      </c>
      <c r="G14" s="47"/>
      <c r="H14" s="191">
        <f>SUM(H9:H13)</f>
        <v>0</v>
      </c>
      <c r="I14" s="1"/>
      <c r="L14" s="1"/>
      <c r="M14" s="1"/>
      <c r="N14" s="1"/>
      <c r="O14" s="1"/>
      <c r="P14" s="1"/>
    </row>
    <row r="15" spans="1:16" ht="12.75" customHeight="1">
      <c r="A15" s="12"/>
      <c r="B15" s="47"/>
      <c r="C15" s="1"/>
      <c r="D15" s="1"/>
      <c r="E15" s="1"/>
      <c r="F15" s="1"/>
      <c r="G15" s="1"/>
      <c r="H15" s="192"/>
      <c r="I15" s="1"/>
      <c r="L15" s="1"/>
      <c r="M15" s="1"/>
      <c r="N15" s="1"/>
      <c r="O15" s="1"/>
      <c r="P15" s="1"/>
    </row>
    <row r="16" spans="1:16" ht="12.75" customHeight="1">
      <c r="A16" s="193" t="s">
        <v>171</v>
      </c>
      <c r="B16" s="1"/>
      <c r="C16" s="1"/>
      <c r="D16" s="1"/>
      <c r="E16" s="1"/>
      <c r="F16" s="179" t="s">
        <v>172</v>
      </c>
      <c r="G16" s="47"/>
      <c r="H16" s="192"/>
      <c r="I16" s="1"/>
      <c r="L16" s="1"/>
      <c r="M16" s="1"/>
      <c r="N16" s="1"/>
      <c r="O16" s="1"/>
      <c r="P16" s="1"/>
    </row>
    <row r="17" spans="1:16" ht="12.75" customHeight="1">
      <c r="A17" s="12"/>
      <c r="B17" s="184" t="s">
        <v>160</v>
      </c>
      <c r="C17" s="7" t="s">
        <v>161</v>
      </c>
      <c r="D17" s="1"/>
      <c r="E17" s="1"/>
      <c r="F17" s="1"/>
      <c r="G17" s="184" t="s">
        <v>160</v>
      </c>
      <c r="H17" s="194" t="s">
        <v>161</v>
      </c>
      <c r="I17" s="1"/>
      <c r="J17" s="1"/>
      <c r="K17" s="1"/>
      <c r="L17" s="1"/>
      <c r="M17" s="1"/>
      <c r="N17" s="1"/>
      <c r="O17" s="1"/>
      <c r="P17" s="1"/>
    </row>
    <row r="18" spans="1:16" ht="12.75" customHeight="1">
      <c r="A18" s="256" t="s">
        <v>173</v>
      </c>
      <c r="B18" s="254"/>
      <c r="C18" s="186">
        <v>0</v>
      </c>
      <c r="D18" s="1"/>
      <c r="E18" s="1"/>
      <c r="F18" s="253" t="s">
        <v>164</v>
      </c>
      <c r="G18" s="254"/>
      <c r="H18" s="187"/>
      <c r="I18" s="1"/>
      <c r="J18" s="1"/>
      <c r="K18" s="1"/>
      <c r="L18" s="1"/>
      <c r="M18" s="1"/>
      <c r="N18" s="1"/>
      <c r="O18" s="1"/>
      <c r="P18" s="1"/>
    </row>
    <row r="19" spans="1:16" ht="12.75" customHeight="1">
      <c r="A19" s="256"/>
      <c r="B19" s="254"/>
      <c r="C19" s="186"/>
      <c r="D19" s="1"/>
      <c r="E19" s="1"/>
      <c r="F19" s="253" t="s">
        <v>165</v>
      </c>
      <c r="G19" s="254"/>
      <c r="H19" s="187"/>
      <c r="I19" s="1"/>
      <c r="J19" s="1"/>
      <c r="K19" s="1"/>
      <c r="L19" s="1"/>
      <c r="M19" s="1"/>
      <c r="N19" s="1"/>
      <c r="O19" s="1"/>
      <c r="P19" s="1"/>
    </row>
    <row r="20" spans="1:16" ht="12.75" customHeight="1">
      <c r="A20" s="255" t="s">
        <v>166</v>
      </c>
      <c r="B20" s="254"/>
      <c r="C20" s="188"/>
      <c r="D20" s="1"/>
      <c r="E20" s="1"/>
      <c r="F20" s="253" t="s">
        <v>166</v>
      </c>
      <c r="G20" s="254"/>
      <c r="H20" s="187"/>
      <c r="I20" s="1"/>
      <c r="J20" s="1"/>
      <c r="K20" s="1"/>
      <c r="L20" s="1"/>
      <c r="M20" s="1"/>
      <c r="N20" s="1"/>
      <c r="O20" s="1"/>
      <c r="P20" s="1"/>
    </row>
    <row r="21" spans="1:16" ht="12.75" customHeight="1">
      <c r="A21" s="255" t="s">
        <v>167</v>
      </c>
      <c r="B21" s="254"/>
      <c r="C21" s="188"/>
      <c r="D21" s="1"/>
      <c r="E21" s="1"/>
      <c r="F21" s="253" t="s">
        <v>167</v>
      </c>
      <c r="G21" s="254"/>
      <c r="H21" s="187"/>
      <c r="I21" s="1"/>
      <c r="J21" s="1"/>
      <c r="K21" s="1"/>
      <c r="L21" s="1"/>
      <c r="M21" s="1"/>
      <c r="N21" s="1"/>
      <c r="O21" s="1"/>
      <c r="P21" s="1"/>
    </row>
    <row r="22" spans="1:16" ht="12.75" customHeight="1">
      <c r="A22" s="255" t="s">
        <v>168</v>
      </c>
      <c r="B22" s="254"/>
      <c r="C22" s="188"/>
      <c r="D22" s="1"/>
      <c r="E22" s="1"/>
      <c r="F22" s="253" t="s">
        <v>168</v>
      </c>
      <c r="G22" s="254"/>
      <c r="H22" s="187"/>
      <c r="I22" s="1"/>
      <c r="J22" s="1"/>
      <c r="K22" s="1"/>
      <c r="L22" s="1"/>
      <c r="M22" s="1"/>
      <c r="N22" s="1"/>
      <c r="O22" s="1"/>
      <c r="P22" s="1"/>
    </row>
    <row r="23" spans="1:16" ht="12.75" customHeight="1">
      <c r="A23" s="189" t="s">
        <v>174</v>
      </c>
      <c r="B23" s="47"/>
      <c r="C23" s="190">
        <f>SUM(C18:C22)</f>
        <v>0</v>
      </c>
      <c r="D23" s="1"/>
      <c r="E23" s="1"/>
      <c r="F23" s="7" t="s">
        <v>175</v>
      </c>
      <c r="G23" s="47"/>
      <c r="H23" s="191">
        <f>SUM(H18:H22)</f>
        <v>0</v>
      </c>
      <c r="I23" s="47"/>
      <c r="J23" s="47"/>
      <c r="K23" s="47"/>
      <c r="L23" s="47"/>
      <c r="M23" s="47"/>
      <c r="N23" s="47"/>
      <c r="O23" s="47"/>
      <c r="P23" s="1"/>
    </row>
    <row r="24" spans="1:16" ht="12.75" customHeight="1">
      <c r="A24" s="12"/>
      <c r="B24" s="47"/>
      <c r="C24" s="190"/>
      <c r="D24" s="1"/>
      <c r="E24" s="1"/>
      <c r="F24" s="47"/>
      <c r="G24" s="195"/>
      <c r="H24" s="196"/>
      <c r="I24" s="47"/>
      <c r="J24" s="47"/>
      <c r="K24" s="47"/>
      <c r="L24" s="47"/>
      <c r="M24" s="47"/>
      <c r="N24" s="47"/>
      <c r="O24" s="47"/>
      <c r="P24" s="1"/>
    </row>
    <row r="25" spans="1:16" ht="12.75" customHeight="1">
      <c r="A25" s="189" t="s">
        <v>176</v>
      </c>
      <c r="B25" s="47"/>
      <c r="C25" s="190">
        <f>C14+C23+H14+H23</f>
        <v>75000</v>
      </c>
      <c r="D25" s="1"/>
      <c r="E25" s="1"/>
      <c r="F25" s="47"/>
      <c r="G25" s="47"/>
      <c r="H25" s="196"/>
      <c r="I25" s="47"/>
      <c r="J25" s="47"/>
      <c r="K25" s="47"/>
      <c r="L25" s="47"/>
      <c r="M25" s="47"/>
      <c r="N25" s="47"/>
      <c r="O25" s="47"/>
      <c r="P25" s="1"/>
    </row>
    <row r="26" spans="1:16" ht="12.75" customHeight="1">
      <c r="A26" s="189" t="s">
        <v>177</v>
      </c>
      <c r="B26" s="47"/>
      <c r="C26" s="186">
        <v>0</v>
      </c>
      <c r="D26" s="1"/>
      <c r="E26" s="1"/>
      <c r="F26" s="47"/>
      <c r="G26" s="47"/>
      <c r="H26" s="196"/>
      <c r="I26" s="47"/>
      <c r="J26" s="47"/>
      <c r="K26" s="47"/>
      <c r="L26" s="47"/>
      <c r="M26" s="47"/>
      <c r="N26" s="47"/>
      <c r="O26" s="47"/>
      <c r="P26" s="1"/>
    </row>
    <row r="27" spans="1:16" ht="12.75" customHeight="1">
      <c r="A27" s="122" t="s">
        <v>178</v>
      </c>
      <c r="B27" s="77"/>
      <c r="C27" s="197">
        <f>+C25+C26</f>
        <v>75000</v>
      </c>
      <c r="D27" s="172"/>
      <c r="E27" s="172"/>
      <c r="F27" s="77"/>
      <c r="G27" s="77"/>
      <c r="H27" s="198"/>
      <c r="I27" s="47"/>
      <c r="J27" s="47"/>
      <c r="K27" s="47"/>
      <c r="L27" s="47"/>
      <c r="M27" s="47"/>
      <c r="N27" s="47"/>
      <c r="O27" s="47"/>
      <c r="P27" s="1"/>
    </row>
    <row r="28" spans="1:16" ht="12.75" customHeight="1">
      <c r="A28" s="7"/>
      <c r="B28" s="47"/>
      <c r="C28" s="1"/>
      <c r="D28" s="1"/>
      <c r="E28" s="1"/>
      <c r="F28" s="47"/>
      <c r="G28" s="47"/>
      <c r="H28" s="47"/>
      <c r="I28" s="47"/>
      <c r="J28" s="47"/>
      <c r="K28" s="47"/>
      <c r="L28" s="47"/>
      <c r="M28" s="47"/>
      <c r="N28" s="47"/>
      <c r="O28" s="47"/>
      <c r="P28" s="1"/>
    </row>
    <row r="29" spans="1:16" ht="12.75" customHeight="1">
      <c r="A29" s="9" t="s">
        <v>179</v>
      </c>
      <c r="B29" s="11"/>
      <c r="F29" s="199" t="s">
        <v>180</v>
      </c>
      <c r="G29" s="200"/>
      <c r="P29" s="1"/>
    </row>
    <row r="30" spans="1:16" ht="12.75" customHeight="1">
      <c r="A30" s="12" t="s">
        <v>181</v>
      </c>
      <c r="B30" s="13">
        <v>0.99</v>
      </c>
      <c r="F30" s="201" t="s">
        <v>182</v>
      </c>
      <c r="G30" s="202">
        <v>0</v>
      </c>
      <c r="P30" s="1"/>
    </row>
    <row r="31" spans="1:16" ht="12.75" customHeight="1">
      <c r="A31" s="12" t="s">
        <v>183</v>
      </c>
      <c r="B31" s="13">
        <v>7.2499999999999995E-2</v>
      </c>
      <c r="F31" s="201" t="s">
        <v>184</v>
      </c>
      <c r="G31" s="202">
        <v>0</v>
      </c>
      <c r="P31" s="1"/>
    </row>
    <row r="32" spans="1:16" ht="12.75" customHeight="1">
      <c r="A32" s="12" t="s">
        <v>185</v>
      </c>
      <c r="B32" s="203">
        <v>10</v>
      </c>
      <c r="F32" s="201" t="s">
        <v>186</v>
      </c>
      <c r="G32" s="202">
        <v>1500</v>
      </c>
      <c r="P32" s="1"/>
    </row>
    <row r="33" spans="1:16" ht="12.75" customHeight="1">
      <c r="A33" s="122" t="s">
        <v>187</v>
      </c>
      <c r="B33" s="204">
        <f>B30*C27</f>
        <v>74250</v>
      </c>
      <c r="C33" s="205" t="s">
        <v>188</v>
      </c>
      <c r="F33" s="201" t="s">
        <v>189</v>
      </c>
      <c r="G33" s="202">
        <v>0</v>
      </c>
      <c r="P33" s="1"/>
    </row>
    <row r="34" spans="1:16" ht="12.75" customHeight="1">
      <c r="F34" s="201" t="s">
        <v>190</v>
      </c>
      <c r="G34" s="202">
        <v>0</v>
      </c>
      <c r="P34" s="1"/>
    </row>
    <row r="35" spans="1:16" ht="12.75" customHeight="1">
      <c r="A35" s="206" t="s">
        <v>191</v>
      </c>
      <c r="B35" s="1"/>
      <c r="C35" s="1"/>
      <c r="F35" s="201" t="s">
        <v>192</v>
      </c>
      <c r="G35" s="202">
        <v>500</v>
      </c>
      <c r="P35" s="1"/>
    </row>
    <row r="36" spans="1:16" ht="12.75" customHeight="1">
      <c r="A36" s="207"/>
      <c r="B36" s="1"/>
      <c r="C36" s="1"/>
      <c r="F36" s="201" t="s">
        <v>193</v>
      </c>
      <c r="G36" s="202">
        <v>0</v>
      </c>
      <c r="P36" s="1"/>
    </row>
    <row r="37" spans="1:16" ht="12.75" customHeight="1">
      <c r="A37" s="7" t="s">
        <v>158</v>
      </c>
      <c r="B37" s="47" t="s">
        <v>194</v>
      </c>
      <c r="C37" s="1"/>
      <c r="F37" s="201" t="s">
        <v>195</v>
      </c>
      <c r="G37" s="202">
        <v>0</v>
      </c>
      <c r="P37" s="1"/>
    </row>
    <row r="38" spans="1:16" ht="12.75" customHeight="1">
      <c r="A38" s="7" t="s">
        <v>159</v>
      </c>
      <c r="B38" s="47" t="s">
        <v>196</v>
      </c>
      <c r="C38" s="7"/>
      <c r="F38" s="208" t="s">
        <v>197</v>
      </c>
      <c r="G38" s="209">
        <f>SUM(G30:G37)</f>
        <v>2000</v>
      </c>
      <c r="P38" s="1"/>
    </row>
    <row r="39" spans="1:16" ht="12.75" customHeight="1">
      <c r="A39" s="7" t="s">
        <v>198</v>
      </c>
      <c r="B39" s="47" t="s">
        <v>199</v>
      </c>
      <c r="C39" s="7"/>
      <c r="P39" s="1"/>
    </row>
    <row r="40" spans="1:16" ht="12.75" customHeight="1">
      <c r="A40" s="7" t="s">
        <v>172</v>
      </c>
      <c r="B40" s="47" t="s">
        <v>200</v>
      </c>
      <c r="C40" s="7"/>
      <c r="P40" s="1"/>
    </row>
    <row r="41" spans="1:16" ht="12.75" customHeight="1">
      <c r="P41" s="1"/>
    </row>
    <row r="42" spans="1:16" ht="12.75" customHeight="1">
      <c r="A42" s="207" t="s">
        <v>201</v>
      </c>
      <c r="B42" s="1"/>
      <c r="C42" s="1"/>
      <c r="D42" s="1"/>
      <c r="E42" s="1"/>
      <c r="F42" s="1"/>
      <c r="G42" s="1"/>
      <c r="H42" s="1"/>
      <c r="I42" s="1"/>
      <c r="J42" s="1"/>
      <c r="K42" s="1"/>
      <c r="L42" s="1"/>
      <c r="M42" s="1"/>
      <c r="N42" s="1"/>
      <c r="O42" s="1"/>
      <c r="P42" s="1"/>
    </row>
    <row r="43" spans="1:16" ht="12.75" customHeight="1">
      <c r="A43" s="1"/>
      <c r="B43" s="1"/>
      <c r="C43" s="1"/>
      <c r="D43" s="1"/>
      <c r="E43" s="1"/>
      <c r="F43" s="1"/>
      <c r="G43" s="1"/>
      <c r="H43" s="1"/>
      <c r="I43" s="1"/>
      <c r="J43" s="1"/>
      <c r="K43" s="1"/>
      <c r="L43" s="1"/>
      <c r="M43" s="1"/>
      <c r="N43" s="1"/>
      <c r="O43" s="1"/>
      <c r="P43" s="1"/>
    </row>
    <row r="44" spans="1:16" ht="12.75" customHeight="1">
      <c r="A44" s="1" t="s">
        <v>81</v>
      </c>
      <c r="B44" s="1">
        <v>1</v>
      </c>
      <c r="C44" s="1">
        <v>2</v>
      </c>
      <c r="D44" s="1">
        <v>3</v>
      </c>
      <c r="E44" s="1">
        <v>4</v>
      </c>
      <c r="F44" s="1">
        <v>5</v>
      </c>
      <c r="G44" s="1">
        <v>6</v>
      </c>
      <c r="H44" s="1">
        <v>7</v>
      </c>
      <c r="I44" s="1">
        <v>8</v>
      </c>
      <c r="J44" s="1">
        <v>9</v>
      </c>
      <c r="K44" s="1">
        <v>10</v>
      </c>
      <c r="L44" s="1"/>
      <c r="M44" s="1"/>
      <c r="N44" s="1"/>
      <c r="O44" s="1"/>
      <c r="P44" s="1"/>
    </row>
    <row r="45" spans="1:16" ht="12.75" customHeight="1">
      <c r="A45" s="1" t="s">
        <v>158</v>
      </c>
      <c r="B45" s="190">
        <f t="shared" ref="B45:K45" si="1">$B$58</f>
        <v>1282.051282051282</v>
      </c>
      <c r="C45" s="190">
        <f t="shared" si="1"/>
        <v>1282.051282051282</v>
      </c>
      <c r="D45" s="190">
        <f t="shared" si="1"/>
        <v>1282.051282051282</v>
      </c>
      <c r="E45" s="190">
        <f t="shared" si="1"/>
        <v>1282.051282051282</v>
      </c>
      <c r="F45" s="190">
        <f t="shared" si="1"/>
        <v>1282.051282051282</v>
      </c>
      <c r="G45" s="190">
        <f t="shared" si="1"/>
        <v>1282.051282051282</v>
      </c>
      <c r="H45" s="190">
        <f t="shared" si="1"/>
        <v>1282.051282051282</v>
      </c>
      <c r="I45" s="190">
        <f t="shared" si="1"/>
        <v>1282.051282051282</v>
      </c>
      <c r="J45" s="190">
        <f t="shared" si="1"/>
        <v>1282.051282051282</v>
      </c>
      <c r="K45" s="190">
        <f t="shared" si="1"/>
        <v>1282.051282051282</v>
      </c>
      <c r="L45" s="1"/>
      <c r="M45" s="1"/>
      <c r="N45" s="1"/>
      <c r="O45" s="1"/>
      <c r="P45" s="1"/>
    </row>
    <row r="46" spans="1:16" ht="12.75" customHeight="1">
      <c r="A46" s="1" t="s">
        <v>159</v>
      </c>
      <c r="B46" s="190">
        <f>+B66</f>
        <v>0</v>
      </c>
      <c r="C46" s="190">
        <f>+B67</f>
        <v>0</v>
      </c>
      <c r="D46" s="190">
        <f>+B68</f>
        <v>0</v>
      </c>
      <c r="E46" s="190">
        <f>+B69</f>
        <v>0</v>
      </c>
      <c r="F46" s="190">
        <f>+B70</f>
        <v>0</v>
      </c>
      <c r="G46" s="190">
        <f>+B71</f>
        <v>0</v>
      </c>
      <c r="H46" s="190">
        <f>+B72</f>
        <v>0</v>
      </c>
      <c r="I46" s="190">
        <f>+B73</f>
        <v>0</v>
      </c>
      <c r="J46" s="190">
        <f>+B74</f>
        <v>0</v>
      </c>
      <c r="K46" s="190">
        <f>+B75</f>
        <v>0</v>
      </c>
      <c r="L46" s="1"/>
      <c r="M46" s="1"/>
      <c r="N46" s="1"/>
      <c r="O46" s="1"/>
      <c r="P46" s="1"/>
    </row>
    <row r="47" spans="1:16" ht="12.75" customHeight="1">
      <c r="A47" s="1" t="s">
        <v>198</v>
      </c>
      <c r="B47" s="190">
        <f>+$B$79</f>
        <v>0</v>
      </c>
      <c r="C47" s="190">
        <f>+$B$80</f>
        <v>0</v>
      </c>
      <c r="D47" s="190">
        <f>+$B$81</f>
        <v>0</v>
      </c>
      <c r="E47" s="190">
        <f>+$B$82</f>
        <v>0</v>
      </c>
      <c r="F47" s="190">
        <f>+$B$83</f>
        <v>0</v>
      </c>
      <c r="G47" s="190">
        <f>+$B$84</f>
        <v>0</v>
      </c>
      <c r="H47" s="190">
        <f>+$B$85</f>
        <v>0</v>
      </c>
      <c r="I47" s="190">
        <f>+$B$86</f>
        <v>0</v>
      </c>
      <c r="J47" s="190"/>
      <c r="K47" s="190"/>
      <c r="L47" s="1"/>
      <c r="M47" s="1"/>
      <c r="N47" s="1"/>
      <c r="O47" s="1"/>
      <c r="P47" s="1"/>
    </row>
    <row r="48" spans="1:16" ht="12.75" customHeight="1">
      <c r="A48" s="1" t="s">
        <v>202</v>
      </c>
      <c r="B48" s="190">
        <f>+$B$90</f>
        <v>0</v>
      </c>
      <c r="C48" s="190">
        <f>+$B$91</f>
        <v>0</v>
      </c>
      <c r="D48" s="190">
        <f>+$B$92</f>
        <v>0</v>
      </c>
      <c r="E48" s="190">
        <f>+$B$93</f>
        <v>0</v>
      </c>
      <c r="F48" s="190">
        <f>+$B$94</f>
        <v>0</v>
      </c>
      <c r="G48" s="190">
        <f>+$B$95</f>
        <v>0</v>
      </c>
      <c r="H48" s="190"/>
      <c r="I48" s="190"/>
      <c r="J48" s="190"/>
      <c r="K48" s="190"/>
      <c r="L48" s="1"/>
      <c r="M48" s="1"/>
      <c r="N48" s="1"/>
      <c r="O48" s="1"/>
      <c r="P48" s="1"/>
    </row>
    <row r="49" spans="1:16" ht="12.75" customHeight="1">
      <c r="A49" s="1"/>
      <c r="B49" s="190"/>
      <c r="C49" s="190"/>
      <c r="D49" s="190"/>
      <c r="E49" s="190"/>
      <c r="F49" s="190"/>
      <c r="G49" s="190"/>
      <c r="H49" s="190"/>
      <c r="I49" s="190"/>
      <c r="J49" s="190"/>
      <c r="K49" s="190"/>
      <c r="L49" s="1"/>
      <c r="M49" s="1"/>
      <c r="N49" s="1"/>
      <c r="O49" s="1"/>
      <c r="P49" s="1"/>
    </row>
    <row r="50" spans="1:16" ht="12.75" customHeight="1">
      <c r="A50" s="7" t="s">
        <v>203</v>
      </c>
      <c r="B50" s="190">
        <f t="shared" ref="B50:K50" si="2">SUM(B45:B48)</f>
        <v>1282.051282051282</v>
      </c>
      <c r="C50" s="190">
        <f t="shared" si="2"/>
        <v>1282.051282051282</v>
      </c>
      <c r="D50" s="190">
        <f t="shared" si="2"/>
        <v>1282.051282051282</v>
      </c>
      <c r="E50" s="190">
        <f t="shared" si="2"/>
        <v>1282.051282051282</v>
      </c>
      <c r="F50" s="190">
        <f t="shared" si="2"/>
        <v>1282.051282051282</v>
      </c>
      <c r="G50" s="190">
        <f t="shared" si="2"/>
        <v>1282.051282051282</v>
      </c>
      <c r="H50" s="190">
        <f t="shared" si="2"/>
        <v>1282.051282051282</v>
      </c>
      <c r="I50" s="190">
        <f t="shared" si="2"/>
        <v>1282.051282051282</v>
      </c>
      <c r="J50" s="190">
        <f t="shared" si="2"/>
        <v>1282.051282051282</v>
      </c>
      <c r="K50" s="190">
        <f t="shared" si="2"/>
        <v>1282.051282051282</v>
      </c>
      <c r="L50" s="1"/>
      <c r="M50" s="1"/>
      <c r="N50" s="1"/>
      <c r="O50" s="1"/>
      <c r="P50" s="1"/>
    </row>
    <row r="51" spans="1:16" ht="12.75" customHeight="1">
      <c r="A51" s="1"/>
      <c r="B51" s="1"/>
      <c r="C51" s="1"/>
      <c r="D51" s="1"/>
      <c r="E51" s="1"/>
      <c r="F51" s="1"/>
      <c r="G51" s="1"/>
      <c r="H51" s="1"/>
      <c r="I51" s="1"/>
      <c r="J51" s="1"/>
      <c r="K51" s="1"/>
      <c r="L51" s="1"/>
      <c r="M51" s="1"/>
      <c r="N51" s="1"/>
      <c r="O51" s="1"/>
      <c r="P51" s="1"/>
    </row>
    <row r="52" spans="1:16" ht="12.75" customHeight="1">
      <c r="A52" s="7"/>
      <c r="B52" s="47"/>
      <c r="C52" s="1"/>
      <c r="D52" s="1"/>
      <c r="E52" s="1"/>
      <c r="F52" s="1"/>
      <c r="G52" s="1"/>
      <c r="H52" s="1"/>
      <c r="I52" s="1"/>
      <c r="J52" s="1"/>
      <c r="K52" s="1"/>
      <c r="L52" s="1"/>
      <c r="M52" s="1"/>
      <c r="N52" s="1"/>
      <c r="O52" s="1"/>
      <c r="P52" s="1"/>
    </row>
    <row r="53" spans="1:16" ht="12.75" customHeight="1">
      <c r="A53" s="7" t="s">
        <v>158</v>
      </c>
      <c r="B53" s="59"/>
      <c r="C53" s="1"/>
      <c r="D53" s="1"/>
      <c r="E53" s="1"/>
      <c r="F53" s="1"/>
      <c r="G53" s="1"/>
      <c r="H53" s="1"/>
      <c r="I53" s="1"/>
      <c r="J53" s="1"/>
      <c r="K53" s="1">
        <v>6.13E-2</v>
      </c>
      <c r="L53" s="1"/>
      <c r="M53" s="1"/>
      <c r="N53" s="1"/>
      <c r="O53" s="1"/>
      <c r="P53" s="1"/>
    </row>
    <row r="54" spans="1:16" ht="12.75" customHeight="1">
      <c r="A54" s="1" t="s">
        <v>204</v>
      </c>
      <c r="B54" s="190">
        <f>+C14</f>
        <v>75000</v>
      </c>
      <c r="C54" s="1"/>
      <c r="D54" s="1"/>
      <c r="E54" s="1"/>
      <c r="F54" s="1"/>
      <c r="G54" s="1"/>
      <c r="H54" s="1"/>
      <c r="I54" s="1"/>
      <c r="J54" s="1"/>
      <c r="K54" s="1"/>
      <c r="L54" s="1"/>
      <c r="M54" s="1"/>
      <c r="N54" s="1"/>
      <c r="O54" s="1"/>
      <c r="P54" s="1"/>
    </row>
    <row r="55" spans="1:16" ht="12.75" customHeight="1">
      <c r="A55" s="1" t="s">
        <v>205</v>
      </c>
      <c r="B55" s="1">
        <v>39</v>
      </c>
      <c r="C55" s="1"/>
      <c r="D55" s="1"/>
      <c r="E55" s="1"/>
      <c r="F55" s="1"/>
      <c r="G55" s="1"/>
      <c r="H55" s="1"/>
      <c r="I55" s="1"/>
      <c r="J55" s="1"/>
      <c r="K55" s="1"/>
      <c r="L55" s="1"/>
      <c r="M55" s="1"/>
      <c r="N55" s="1"/>
      <c r="O55" s="1"/>
      <c r="P55" s="1"/>
    </row>
    <row r="56" spans="1:16" ht="12.75" customHeight="1">
      <c r="A56" s="1" t="s">
        <v>162</v>
      </c>
      <c r="B56" s="190">
        <f>+D14</f>
        <v>25000</v>
      </c>
      <c r="C56" s="1"/>
      <c r="D56" s="1"/>
      <c r="E56" s="1"/>
      <c r="F56" s="1"/>
      <c r="G56" s="1"/>
      <c r="H56" s="1"/>
      <c r="I56" s="1"/>
      <c r="J56" s="1"/>
      <c r="K56" s="1"/>
      <c r="L56" s="1"/>
      <c r="M56" s="1"/>
      <c r="N56" s="1"/>
      <c r="O56" s="1"/>
      <c r="P56" s="1"/>
    </row>
    <row r="57" spans="1:16" ht="12.75" customHeight="1">
      <c r="A57" s="1" t="s">
        <v>206</v>
      </c>
      <c r="B57" s="1">
        <v>39</v>
      </c>
      <c r="C57" s="1"/>
      <c r="D57" s="1"/>
      <c r="E57" s="1"/>
      <c r="F57" s="1"/>
      <c r="G57" s="1"/>
      <c r="H57" s="1"/>
      <c r="I57" s="1"/>
      <c r="J57" s="1"/>
      <c r="K57" s="1"/>
      <c r="L57" s="1"/>
      <c r="M57" s="1"/>
      <c r="N57" s="1"/>
      <c r="O57" s="1"/>
      <c r="P57" s="1"/>
    </row>
    <row r="58" spans="1:16" ht="12.75" customHeight="1">
      <c r="A58" s="1" t="s">
        <v>207</v>
      </c>
      <c r="B58" s="190">
        <f>(B54-B56)/B57</f>
        <v>1282.051282051282</v>
      </c>
      <c r="C58" s="1"/>
      <c r="D58" s="1"/>
      <c r="E58" s="1"/>
      <c r="F58" s="1"/>
      <c r="G58" s="1"/>
      <c r="H58" s="1"/>
      <c r="I58" s="1"/>
      <c r="J58" s="1"/>
      <c r="K58" s="1"/>
      <c r="L58" s="1"/>
      <c r="M58" s="1"/>
      <c r="N58" s="1"/>
      <c r="O58" s="1"/>
      <c r="P58" s="1"/>
    </row>
    <row r="59" spans="1:16" ht="12.75" customHeight="1">
      <c r="A59" s="1"/>
      <c r="B59" s="1"/>
      <c r="C59" s="1"/>
      <c r="D59" s="1"/>
      <c r="E59" s="1"/>
      <c r="F59" s="1"/>
      <c r="G59" s="1"/>
      <c r="H59" s="1"/>
      <c r="I59" s="1"/>
      <c r="J59" s="1"/>
      <c r="K59" s="1"/>
      <c r="L59" s="1"/>
      <c r="M59" s="1"/>
      <c r="N59" s="1"/>
      <c r="O59" s="1"/>
      <c r="P59" s="1"/>
    </row>
    <row r="60" spans="1:16" ht="12.75" customHeight="1">
      <c r="A60" s="7" t="s">
        <v>159</v>
      </c>
      <c r="B60" s="1"/>
      <c r="C60" s="1"/>
      <c r="D60" s="1"/>
      <c r="E60" s="1"/>
      <c r="F60" s="1"/>
      <c r="G60" s="1"/>
      <c r="H60" s="1"/>
      <c r="I60" s="1"/>
      <c r="J60" s="1"/>
      <c r="K60" s="1"/>
      <c r="L60" s="1"/>
      <c r="M60" s="1"/>
      <c r="N60" s="1"/>
      <c r="O60" s="1"/>
      <c r="P60" s="1"/>
    </row>
    <row r="61" spans="1:16" ht="12.75" customHeight="1">
      <c r="A61" s="1" t="s">
        <v>204</v>
      </c>
      <c r="B61" s="53">
        <f>$H$14</f>
        <v>0</v>
      </c>
      <c r="C61" s="1"/>
      <c r="D61" s="1"/>
      <c r="E61" s="1"/>
      <c r="F61" s="1"/>
      <c r="G61" s="1"/>
      <c r="H61" s="1"/>
      <c r="I61" s="1"/>
      <c r="J61" s="1"/>
      <c r="K61" s="1"/>
      <c r="L61" s="1"/>
      <c r="M61" s="1"/>
      <c r="N61" s="1"/>
      <c r="O61" s="1"/>
      <c r="P61" s="1"/>
    </row>
    <row r="62" spans="1:16" ht="12.75" customHeight="1">
      <c r="A62" s="1" t="s">
        <v>205</v>
      </c>
      <c r="B62" s="1">
        <v>10</v>
      </c>
      <c r="C62" s="1"/>
      <c r="D62" s="1"/>
      <c r="E62" s="1"/>
      <c r="F62" s="1"/>
      <c r="G62" s="1"/>
      <c r="H62" s="1"/>
      <c r="I62" s="1"/>
      <c r="J62" s="1"/>
      <c r="K62" s="1"/>
      <c r="L62" s="1"/>
      <c r="M62" s="1"/>
      <c r="N62" s="1"/>
      <c r="O62" s="1"/>
      <c r="P62" s="1"/>
    </row>
    <row r="63" spans="1:16" ht="12.75" customHeight="1">
      <c r="A63" s="1"/>
      <c r="B63" s="47"/>
      <c r="C63" s="1"/>
      <c r="D63" s="1"/>
      <c r="E63" s="1"/>
      <c r="F63" s="1"/>
      <c r="G63" s="1"/>
      <c r="H63" s="1"/>
      <c r="I63" s="1"/>
      <c r="J63" s="1"/>
      <c r="K63" s="1"/>
      <c r="L63" s="1"/>
      <c r="M63" s="1"/>
      <c r="N63" s="1"/>
      <c r="O63" s="1"/>
      <c r="P63" s="1"/>
    </row>
    <row r="64" spans="1:16" ht="12.75" customHeight="1">
      <c r="A64" s="1"/>
      <c r="B64" s="1"/>
      <c r="C64" s="1"/>
      <c r="D64" s="1"/>
      <c r="E64" s="1"/>
      <c r="F64" s="1"/>
      <c r="G64" s="1"/>
      <c r="H64" s="1"/>
      <c r="I64" s="1"/>
      <c r="J64" s="1"/>
      <c r="K64" s="1"/>
      <c r="L64" s="1"/>
      <c r="M64" s="1"/>
      <c r="N64" s="1"/>
      <c r="O64" s="1"/>
      <c r="P64" s="1"/>
    </row>
    <row r="65" spans="1:16" ht="12.75" customHeight="1">
      <c r="A65" s="207" t="s">
        <v>81</v>
      </c>
      <c r="B65" s="210" t="s">
        <v>191</v>
      </c>
      <c r="C65" s="207" t="s">
        <v>208</v>
      </c>
      <c r="D65" s="1"/>
      <c r="E65" s="1"/>
      <c r="F65" s="1"/>
      <c r="G65" s="1"/>
      <c r="H65" s="1"/>
      <c r="I65" s="1"/>
      <c r="J65" s="1"/>
      <c r="K65" s="1"/>
      <c r="L65" s="1"/>
      <c r="M65" s="1"/>
      <c r="N65" s="1"/>
      <c r="O65" s="1"/>
      <c r="P65" s="1"/>
    </row>
    <row r="66" spans="1:16" ht="12.75" customHeight="1">
      <c r="A66" s="1">
        <v>1</v>
      </c>
      <c r="B66" s="53">
        <f t="shared" ref="B66:B75" si="3">$B$61*C66</f>
        <v>0</v>
      </c>
      <c r="C66" s="60">
        <v>0.1</v>
      </c>
      <c r="D66" s="1"/>
      <c r="E66" s="1"/>
      <c r="F66" s="1"/>
      <c r="G66" s="1"/>
      <c r="H66" s="1"/>
      <c r="I66" s="1"/>
      <c r="J66" s="1"/>
      <c r="K66" s="1"/>
      <c r="L66" s="1"/>
      <c r="M66" s="1"/>
      <c r="N66" s="1"/>
      <c r="O66" s="1"/>
      <c r="P66" s="1"/>
    </row>
    <row r="67" spans="1:16" ht="12.75" customHeight="1">
      <c r="A67" s="1">
        <v>2</v>
      </c>
      <c r="B67" s="53">
        <f t="shared" si="3"/>
        <v>0</v>
      </c>
      <c r="C67" s="60">
        <v>0.14000000000000001</v>
      </c>
      <c r="D67" s="1"/>
      <c r="E67" s="1"/>
      <c r="F67" s="1"/>
      <c r="G67" s="1"/>
      <c r="H67" s="1"/>
      <c r="I67" s="1"/>
      <c r="J67" s="1"/>
      <c r="K67" s="1"/>
      <c r="L67" s="1"/>
      <c r="M67" s="1"/>
      <c r="N67" s="1"/>
      <c r="O67" s="1"/>
      <c r="P67" s="1"/>
    </row>
    <row r="68" spans="1:16" ht="12.75" customHeight="1">
      <c r="A68" s="1">
        <v>3</v>
      </c>
      <c r="B68" s="53">
        <f t="shared" si="3"/>
        <v>0</v>
      </c>
      <c r="C68" s="60">
        <v>0.14000000000000001</v>
      </c>
      <c r="D68" s="1"/>
      <c r="E68" s="1"/>
      <c r="F68" s="1"/>
      <c r="G68" s="1"/>
      <c r="H68" s="1"/>
      <c r="I68" s="1"/>
      <c r="J68" s="1"/>
      <c r="K68" s="1"/>
      <c r="L68" s="1"/>
      <c r="M68" s="1"/>
      <c r="N68" s="1"/>
      <c r="O68" s="1"/>
      <c r="P68" s="1"/>
    </row>
    <row r="69" spans="1:16" ht="12.75" customHeight="1">
      <c r="A69" s="1">
        <v>4</v>
      </c>
      <c r="B69" s="53">
        <f t="shared" si="3"/>
        <v>0</v>
      </c>
      <c r="C69" s="60">
        <v>0.14000000000000001</v>
      </c>
      <c r="D69" s="1"/>
      <c r="E69" s="1"/>
      <c r="F69" s="1"/>
      <c r="G69" s="1"/>
      <c r="H69" s="1"/>
      <c r="I69" s="1"/>
      <c r="J69" s="1"/>
      <c r="K69" s="1"/>
      <c r="L69" s="1"/>
      <c r="M69" s="1"/>
      <c r="N69" s="1"/>
      <c r="O69" s="1"/>
      <c r="P69" s="1"/>
    </row>
    <row r="70" spans="1:16" ht="12.75" customHeight="1">
      <c r="A70" s="1">
        <v>5</v>
      </c>
      <c r="B70" s="53">
        <f t="shared" si="3"/>
        <v>0</v>
      </c>
      <c r="C70" s="60">
        <v>0.14000000000000001</v>
      </c>
      <c r="D70" s="1"/>
      <c r="E70" s="1"/>
      <c r="F70" s="1"/>
      <c r="G70" s="1"/>
      <c r="H70" s="1"/>
      <c r="I70" s="1"/>
      <c r="J70" s="1"/>
      <c r="K70" s="1"/>
      <c r="L70" s="1"/>
      <c r="M70" s="1"/>
      <c r="N70" s="1"/>
      <c r="O70" s="1"/>
      <c r="P70" s="1"/>
    </row>
    <row r="71" spans="1:16" ht="12.75" customHeight="1">
      <c r="A71" s="1">
        <v>6</v>
      </c>
      <c r="B71" s="53">
        <f t="shared" si="3"/>
        <v>0</v>
      </c>
      <c r="C71" s="60">
        <v>0.14000000000000001</v>
      </c>
      <c r="D71" s="1"/>
      <c r="E71" s="1"/>
      <c r="F71" s="1"/>
      <c r="G71" s="1"/>
      <c r="H71" s="1"/>
      <c r="I71" s="1"/>
      <c r="J71" s="1"/>
      <c r="K71" s="1"/>
      <c r="L71" s="1"/>
      <c r="M71" s="1"/>
      <c r="N71" s="1"/>
      <c r="O71" s="1"/>
      <c r="P71" s="1"/>
    </row>
    <row r="72" spans="1:16" ht="12.75" customHeight="1">
      <c r="A72" s="1">
        <v>7</v>
      </c>
      <c r="B72" s="53">
        <f t="shared" si="3"/>
        <v>0</v>
      </c>
      <c r="C72" s="60">
        <v>0.14000000000000001</v>
      </c>
      <c r="D72" s="1"/>
      <c r="E72" s="1"/>
      <c r="F72" s="1"/>
      <c r="G72" s="1"/>
      <c r="H72" s="1"/>
      <c r="I72" s="1"/>
      <c r="J72" s="1"/>
      <c r="K72" s="1"/>
      <c r="L72" s="1"/>
      <c r="M72" s="1"/>
      <c r="N72" s="1"/>
      <c r="O72" s="1"/>
      <c r="P72" s="1"/>
    </row>
    <row r="73" spans="1:16" ht="12.75" customHeight="1">
      <c r="A73" s="1">
        <v>8</v>
      </c>
      <c r="B73" s="53">
        <f t="shared" si="3"/>
        <v>0</v>
      </c>
      <c r="C73" s="60">
        <v>0.14000000000000001</v>
      </c>
      <c r="D73" s="1"/>
      <c r="E73" s="1"/>
      <c r="F73" s="1"/>
      <c r="G73" s="1"/>
      <c r="H73" s="1"/>
      <c r="I73" s="1"/>
      <c r="J73" s="1"/>
      <c r="K73" s="1"/>
      <c r="L73" s="1"/>
      <c r="M73" s="1"/>
      <c r="N73" s="1"/>
      <c r="O73" s="1"/>
      <c r="P73" s="1"/>
    </row>
    <row r="74" spans="1:16" ht="12.75" customHeight="1">
      <c r="A74" s="1">
        <v>9</v>
      </c>
      <c r="B74" s="53">
        <f t="shared" si="3"/>
        <v>0</v>
      </c>
      <c r="C74" s="60">
        <v>0.14000000000000001</v>
      </c>
      <c r="D74" s="1"/>
      <c r="E74" s="1"/>
      <c r="F74" s="1"/>
      <c r="G74" s="1"/>
      <c r="H74" s="1"/>
      <c r="I74" s="1"/>
      <c r="J74" s="1"/>
      <c r="K74" s="1"/>
      <c r="L74" s="1"/>
      <c r="M74" s="1"/>
      <c r="N74" s="1"/>
      <c r="O74" s="1"/>
      <c r="P74" s="1"/>
    </row>
    <row r="75" spans="1:16" ht="12.75" customHeight="1">
      <c r="A75" s="1">
        <v>10</v>
      </c>
      <c r="B75" s="53">
        <f t="shared" si="3"/>
        <v>0</v>
      </c>
      <c r="C75" s="60">
        <v>0.14000000000000001</v>
      </c>
      <c r="D75" s="1"/>
      <c r="E75" s="1"/>
      <c r="F75" s="1"/>
      <c r="G75" s="1"/>
      <c r="H75" s="1"/>
      <c r="I75" s="1"/>
      <c r="J75" s="1"/>
      <c r="K75" s="1"/>
      <c r="L75" s="1"/>
      <c r="M75" s="1"/>
      <c r="N75" s="1"/>
      <c r="O75" s="1"/>
      <c r="P75" s="1"/>
    </row>
    <row r="76" spans="1:16" ht="12.75" customHeight="1">
      <c r="A76" s="1"/>
      <c r="B76" s="1"/>
      <c r="C76" s="1"/>
      <c r="D76" s="1"/>
      <c r="E76" s="1"/>
      <c r="F76" s="1"/>
      <c r="G76" s="1"/>
      <c r="H76" s="1"/>
      <c r="I76" s="1"/>
      <c r="J76" s="1"/>
      <c r="K76" s="1"/>
      <c r="L76" s="1"/>
      <c r="M76" s="1"/>
      <c r="N76" s="1"/>
      <c r="O76" s="1"/>
      <c r="P76" s="1"/>
    </row>
    <row r="77" spans="1:16" ht="12.75" customHeight="1">
      <c r="A77" s="7" t="s">
        <v>171</v>
      </c>
      <c r="B77" s="1"/>
      <c r="C77" s="1"/>
      <c r="D77" s="1"/>
      <c r="E77" s="1"/>
      <c r="F77" s="7"/>
      <c r="G77" s="7"/>
      <c r="H77" s="7"/>
      <c r="I77" s="1"/>
      <c r="J77" s="1"/>
      <c r="K77" s="1"/>
      <c r="L77" s="1"/>
      <c r="M77" s="1"/>
      <c r="N77" s="1"/>
      <c r="O77" s="1"/>
      <c r="P77" s="1"/>
    </row>
    <row r="78" spans="1:16" ht="12.75" customHeight="1">
      <c r="A78" s="207" t="s">
        <v>81</v>
      </c>
      <c r="B78" s="210" t="s">
        <v>191</v>
      </c>
      <c r="C78" s="207" t="s">
        <v>208</v>
      </c>
      <c r="D78" s="1"/>
      <c r="E78" s="7"/>
      <c r="F78" s="1"/>
      <c r="G78" s="1"/>
      <c r="H78" s="1"/>
      <c r="I78" s="1"/>
      <c r="J78" s="1"/>
      <c r="K78" s="1"/>
      <c r="L78" s="1"/>
      <c r="M78" s="1"/>
      <c r="N78" s="1"/>
      <c r="O78" s="1"/>
      <c r="P78" s="1"/>
    </row>
    <row r="79" spans="1:16" ht="12.75" customHeight="1">
      <c r="A79" s="1">
        <v>1</v>
      </c>
      <c r="B79" s="211">
        <f t="shared" ref="B79:B86" si="4">$C$23*C79</f>
        <v>0</v>
      </c>
      <c r="C79" s="212">
        <v>0.1429</v>
      </c>
      <c r="D79" s="1"/>
      <c r="E79" s="1"/>
      <c r="F79" s="1"/>
      <c r="G79" s="1"/>
      <c r="H79" s="1"/>
      <c r="I79" s="1"/>
      <c r="J79" s="1"/>
      <c r="K79" s="1"/>
      <c r="L79" s="1"/>
      <c r="M79" s="1"/>
      <c r="N79" s="1"/>
      <c r="O79" s="1"/>
      <c r="P79" s="1"/>
    </row>
    <row r="80" spans="1:16" ht="12.75" customHeight="1">
      <c r="A80" s="1">
        <v>2</v>
      </c>
      <c r="B80" s="211">
        <f t="shared" si="4"/>
        <v>0</v>
      </c>
      <c r="C80" s="212">
        <v>0.24490000000000001</v>
      </c>
      <c r="D80" s="1"/>
      <c r="E80" s="1"/>
      <c r="F80" s="1"/>
      <c r="G80" s="1"/>
      <c r="H80" s="1"/>
      <c r="I80" s="1"/>
      <c r="J80" s="1"/>
      <c r="K80" s="1"/>
      <c r="L80" s="1"/>
      <c r="M80" s="1"/>
      <c r="N80" s="1"/>
      <c r="O80" s="1"/>
      <c r="P80" s="1"/>
    </row>
    <row r="81" spans="1:16" ht="12.75" customHeight="1">
      <c r="A81" s="1">
        <v>3</v>
      </c>
      <c r="B81" s="211">
        <f t="shared" si="4"/>
        <v>0</v>
      </c>
      <c r="C81" s="212">
        <v>0.1749</v>
      </c>
      <c r="D81" s="1"/>
      <c r="E81" s="1"/>
      <c r="F81" s="1"/>
      <c r="G81" s="1"/>
      <c r="H81" s="1"/>
      <c r="I81" s="1"/>
      <c r="J81" s="1"/>
      <c r="K81" s="1"/>
      <c r="L81" s="1"/>
      <c r="M81" s="1"/>
      <c r="N81" s="1"/>
      <c r="O81" s="1"/>
      <c r="P81" s="1"/>
    </row>
    <row r="82" spans="1:16" ht="12.75" customHeight="1">
      <c r="A82" s="1">
        <v>4</v>
      </c>
      <c r="B82" s="211">
        <f t="shared" si="4"/>
        <v>0</v>
      </c>
      <c r="C82" s="212">
        <v>0.1249</v>
      </c>
      <c r="D82" s="1"/>
      <c r="E82" s="1"/>
      <c r="F82" s="1"/>
      <c r="G82" s="1"/>
      <c r="H82" s="1"/>
      <c r="I82" s="1"/>
      <c r="J82" s="1"/>
      <c r="K82" s="1"/>
      <c r="L82" s="1"/>
      <c r="M82" s="1"/>
      <c r="N82" s="1"/>
      <c r="O82" s="1"/>
      <c r="P82" s="1"/>
    </row>
    <row r="83" spans="1:16" ht="12.75" customHeight="1">
      <c r="A83" s="1">
        <v>5</v>
      </c>
      <c r="B83" s="211">
        <f t="shared" si="4"/>
        <v>0</v>
      </c>
      <c r="C83" s="212">
        <v>8.9300000000000004E-2</v>
      </c>
      <c r="D83" s="1"/>
      <c r="E83" s="1"/>
      <c r="F83" s="1"/>
      <c r="G83" s="1"/>
      <c r="H83" s="1"/>
      <c r="I83" s="1"/>
      <c r="J83" s="1"/>
      <c r="K83" s="1"/>
      <c r="L83" s="1"/>
      <c r="M83" s="1"/>
      <c r="N83" s="1"/>
      <c r="O83" s="1"/>
      <c r="P83" s="1"/>
    </row>
    <row r="84" spans="1:16" ht="12.75" customHeight="1">
      <c r="A84" s="1">
        <v>6</v>
      </c>
      <c r="B84" s="211">
        <f t="shared" si="4"/>
        <v>0</v>
      </c>
      <c r="C84" s="212">
        <v>8.9200000000000002E-2</v>
      </c>
      <c r="D84" s="1"/>
      <c r="E84" s="1"/>
      <c r="F84" s="1"/>
      <c r="G84" s="1"/>
      <c r="H84" s="1"/>
      <c r="I84" s="1"/>
      <c r="J84" s="1"/>
      <c r="K84" s="1"/>
      <c r="L84" s="1"/>
      <c r="M84" s="1"/>
      <c r="N84" s="1"/>
      <c r="O84" s="1"/>
      <c r="P84" s="1"/>
    </row>
    <row r="85" spans="1:16" ht="12.75" customHeight="1">
      <c r="A85" s="1">
        <v>7</v>
      </c>
      <c r="B85" s="211">
        <f t="shared" si="4"/>
        <v>0</v>
      </c>
      <c r="C85" s="212">
        <v>8.9300000000000004E-2</v>
      </c>
      <c r="D85" s="1"/>
      <c r="E85" s="1"/>
      <c r="F85" s="1"/>
      <c r="G85" s="1"/>
      <c r="H85" s="1"/>
      <c r="I85" s="1"/>
      <c r="J85" s="1"/>
      <c r="K85" s="1"/>
      <c r="L85" s="1"/>
      <c r="M85" s="1"/>
      <c r="N85" s="1"/>
      <c r="O85" s="1"/>
      <c r="P85" s="1"/>
    </row>
    <row r="86" spans="1:16" ht="12.75" customHeight="1">
      <c r="A86" s="1">
        <v>8</v>
      </c>
      <c r="B86" s="211">
        <f t="shared" si="4"/>
        <v>0</v>
      </c>
      <c r="C86" s="212">
        <v>4.4600000000000001E-2</v>
      </c>
      <c r="D86" s="1"/>
      <c r="E86" s="1"/>
      <c r="F86" s="1"/>
      <c r="G86" s="1"/>
      <c r="H86" s="1"/>
      <c r="I86" s="1"/>
      <c r="J86" s="1"/>
      <c r="K86" s="1"/>
      <c r="L86" s="1"/>
      <c r="M86" s="1"/>
      <c r="N86" s="1"/>
      <c r="O86" s="1"/>
      <c r="P86" s="1"/>
    </row>
    <row r="87" spans="1:16" ht="12.75" customHeight="1">
      <c r="A87" s="1"/>
      <c r="B87" s="1"/>
      <c r="C87" s="1"/>
      <c r="D87" s="1"/>
      <c r="E87" s="1"/>
      <c r="F87" s="1"/>
      <c r="G87" s="1"/>
      <c r="H87" s="1"/>
      <c r="I87" s="1"/>
      <c r="J87" s="1"/>
      <c r="K87" s="1"/>
      <c r="L87" s="1"/>
      <c r="M87" s="1"/>
      <c r="N87" s="1"/>
      <c r="O87" s="1"/>
      <c r="P87" s="1"/>
    </row>
    <row r="88" spans="1:16" ht="12.75" customHeight="1">
      <c r="A88" s="7" t="s">
        <v>172</v>
      </c>
      <c r="B88" s="1"/>
      <c r="C88" s="1"/>
      <c r="D88" s="1"/>
      <c r="E88" s="1"/>
      <c r="F88" s="1"/>
      <c r="G88" s="1"/>
      <c r="H88" s="1"/>
      <c r="I88" s="1"/>
      <c r="J88" s="1"/>
      <c r="K88" s="1"/>
      <c r="L88" s="1"/>
      <c r="M88" s="1"/>
      <c r="N88" s="1"/>
      <c r="O88" s="1"/>
      <c r="P88" s="1"/>
    </row>
    <row r="89" spans="1:16" ht="12.75" customHeight="1">
      <c r="A89" s="207" t="s">
        <v>81</v>
      </c>
      <c r="B89" s="210" t="s">
        <v>191</v>
      </c>
      <c r="C89" s="207" t="s">
        <v>208</v>
      </c>
      <c r="D89" s="1"/>
      <c r="E89" s="1"/>
      <c r="F89" s="1"/>
      <c r="G89" s="1"/>
      <c r="H89" s="1"/>
      <c r="I89" s="1"/>
      <c r="J89" s="1"/>
      <c r="K89" s="1"/>
      <c r="L89" s="1"/>
      <c r="M89" s="1"/>
      <c r="N89" s="1"/>
      <c r="O89" s="1"/>
      <c r="P89" s="1"/>
    </row>
    <row r="90" spans="1:16" ht="12.75" customHeight="1">
      <c r="A90" s="1">
        <v>1</v>
      </c>
      <c r="B90" s="211">
        <f t="shared" ref="B90:B95" si="5">$H$23*C90</f>
        <v>0</v>
      </c>
      <c r="C90" s="212">
        <v>0.2</v>
      </c>
      <c r="D90" s="1"/>
      <c r="E90" s="1"/>
      <c r="F90" s="1"/>
      <c r="G90" s="1"/>
      <c r="H90" s="1"/>
      <c r="I90" s="1"/>
      <c r="J90" s="1"/>
      <c r="K90" s="1"/>
      <c r="L90" s="1"/>
      <c r="M90" s="1"/>
      <c r="N90" s="1"/>
      <c r="O90" s="1"/>
      <c r="P90" s="1"/>
    </row>
    <row r="91" spans="1:16" ht="12.75" customHeight="1">
      <c r="A91" s="1">
        <v>2</v>
      </c>
      <c r="B91" s="211">
        <f t="shared" si="5"/>
        <v>0</v>
      </c>
      <c r="C91" s="212">
        <v>0.32</v>
      </c>
      <c r="D91" s="1"/>
      <c r="E91" s="1"/>
      <c r="F91" s="1"/>
      <c r="G91" s="1"/>
      <c r="H91" s="1"/>
      <c r="I91" s="1"/>
      <c r="J91" s="1"/>
      <c r="K91" s="1"/>
      <c r="L91" s="1"/>
      <c r="M91" s="1"/>
      <c r="N91" s="1"/>
      <c r="O91" s="1"/>
      <c r="P91" s="1"/>
    </row>
    <row r="92" spans="1:16" ht="12.75" customHeight="1">
      <c r="A92" s="1">
        <v>3</v>
      </c>
      <c r="B92" s="211">
        <f t="shared" si="5"/>
        <v>0</v>
      </c>
      <c r="C92" s="212">
        <v>0.192</v>
      </c>
      <c r="D92" s="1"/>
      <c r="E92" s="1"/>
      <c r="F92" s="1"/>
      <c r="G92" s="1"/>
      <c r="H92" s="1"/>
      <c r="I92" s="1"/>
      <c r="J92" s="1"/>
      <c r="K92" s="1"/>
      <c r="L92" s="1"/>
      <c r="M92" s="1"/>
      <c r="N92" s="1"/>
      <c r="O92" s="1"/>
      <c r="P92" s="1"/>
    </row>
    <row r="93" spans="1:16" ht="12.75" customHeight="1">
      <c r="A93" s="1">
        <v>4</v>
      </c>
      <c r="B93" s="211">
        <f t="shared" si="5"/>
        <v>0</v>
      </c>
      <c r="C93" s="212">
        <v>0.1152</v>
      </c>
      <c r="D93" s="1"/>
      <c r="E93" s="1"/>
      <c r="F93" s="1"/>
      <c r="G93" s="1"/>
      <c r="H93" s="1"/>
      <c r="I93" s="1"/>
      <c r="J93" s="1"/>
      <c r="K93" s="1"/>
      <c r="L93" s="1"/>
      <c r="M93" s="1"/>
      <c r="N93" s="1"/>
      <c r="O93" s="1"/>
      <c r="P93" s="1"/>
    </row>
    <row r="94" spans="1:16" ht="12.75" customHeight="1">
      <c r="A94" s="1">
        <v>5</v>
      </c>
      <c r="B94" s="211">
        <f t="shared" si="5"/>
        <v>0</v>
      </c>
      <c r="C94" s="212">
        <v>0.1152</v>
      </c>
      <c r="D94" s="1"/>
      <c r="E94" s="1"/>
      <c r="F94" s="1"/>
      <c r="G94" s="1"/>
      <c r="H94" s="1"/>
      <c r="I94" s="1"/>
      <c r="J94" s="1"/>
      <c r="K94" s="1"/>
      <c r="L94" s="1"/>
      <c r="M94" s="1"/>
      <c r="N94" s="1"/>
      <c r="O94" s="1"/>
      <c r="P94" s="1"/>
    </row>
    <row r="95" spans="1:16" ht="12.75" customHeight="1">
      <c r="A95" s="1">
        <v>6</v>
      </c>
      <c r="B95" s="211">
        <f t="shared" si="5"/>
        <v>0</v>
      </c>
      <c r="C95" s="212">
        <v>5.7599999999999998E-2</v>
      </c>
      <c r="D95" s="1"/>
      <c r="E95" s="1"/>
      <c r="F95" s="1"/>
      <c r="G95" s="1"/>
      <c r="H95" s="1"/>
      <c r="I95" s="1"/>
      <c r="J95" s="1"/>
      <c r="K95" s="1"/>
      <c r="L95" s="1"/>
      <c r="M95" s="1"/>
      <c r="N95" s="1"/>
      <c r="O95" s="1"/>
      <c r="P95" s="1"/>
    </row>
    <row r="96" spans="1:16" ht="12.75" customHeight="1">
      <c r="A96" s="1"/>
      <c r="B96" s="1"/>
      <c r="C96" s="1"/>
      <c r="D96" s="213"/>
      <c r="E96" s="1"/>
      <c r="F96" s="1"/>
      <c r="G96" s="1"/>
      <c r="H96" s="1"/>
      <c r="I96" s="1"/>
      <c r="J96" s="1"/>
      <c r="K96" s="1"/>
      <c r="L96" s="1"/>
      <c r="M96" s="1"/>
      <c r="N96" s="1"/>
      <c r="O96" s="1"/>
      <c r="P96" s="1"/>
    </row>
    <row r="97" spans="1:16" ht="12.75" customHeight="1">
      <c r="A97" s="1"/>
      <c r="B97" s="1"/>
      <c r="C97" s="1"/>
      <c r="D97" s="213"/>
      <c r="E97" s="1"/>
      <c r="F97" s="1"/>
      <c r="G97" s="1"/>
      <c r="H97" s="1"/>
      <c r="I97" s="1"/>
      <c r="J97" s="1"/>
      <c r="K97" s="1"/>
      <c r="L97" s="1"/>
      <c r="M97" s="1"/>
      <c r="N97" s="1"/>
      <c r="O97" s="1"/>
      <c r="P97" s="1"/>
    </row>
    <row r="98" spans="1:16" ht="12.75" customHeight="1">
      <c r="A98" s="1"/>
      <c r="B98" s="1"/>
      <c r="C98" s="1"/>
      <c r="D98" s="213"/>
      <c r="E98" s="1"/>
      <c r="F98" s="1"/>
      <c r="G98" s="1"/>
      <c r="H98" s="1"/>
      <c r="I98" s="1"/>
      <c r="J98" s="1"/>
      <c r="K98" s="1"/>
      <c r="L98" s="1"/>
      <c r="M98" s="1"/>
      <c r="N98" s="1"/>
      <c r="O98" s="1"/>
      <c r="P98" s="1"/>
    </row>
    <row r="99" spans="1:16" ht="12.75" customHeight="1">
      <c r="A99" s="1"/>
      <c r="B99" s="1"/>
      <c r="C99" s="1"/>
      <c r="D99" s="213"/>
      <c r="E99" s="1"/>
      <c r="F99" s="1"/>
      <c r="G99" s="1"/>
      <c r="H99" s="1"/>
      <c r="I99" s="1"/>
      <c r="J99" s="1"/>
      <c r="K99" s="1"/>
      <c r="L99" s="1"/>
      <c r="M99" s="1"/>
      <c r="N99" s="1"/>
      <c r="O99" s="1"/>
      <c r="P99" s="1"/>
    </row>
    <row r="100" spans="1:16" ht="12.75" customHeight="1">
      <c r="A100" s="1"/>
      <c r="B100" s="1"/>
      <c r="C100" s="1"/>
      <c r="D100" s="1"/>
      <c r="E100" s="1"/>
      <c r="F100" s="1"/>
      <c r="G100" s="1"/>
      <c r="H100" s="1"/>
      <c r="I100" s="1"/>
      <c r="J100" s="1"/>
      <c r="K100" s="1"/>
      <c r="L100" s="1"/>
      <c r="M100" s="1"/>
      <c r="N100" s="1"/>
      <c r="O100" s="1"/>
      <c r="P100" s="1"/>
    </row>
    <row r="101" spans="1:16" ht="12.75" customHeight="1">
      <c r="A101" s="1"/>
      <c r="B101" s="1"/>
      <c r="C101" s="1"/>
      <c r="D101" s="1"/>
      <c r="E101" s="1"/>
      <c r="F101" s="1"/>
      <c r="G101" s="1"/>
      <c r="H101" s="1"/>
      <c r="I101" s="1"/>
      <c r="J101" s="1"/>
      <c r="K101" s="1"/>
      <c r="L101" s="1"/>
      <c r="M101" s="1"/>
      <c r="N101" s="1"/>
      <c r="O101" s="1"/>
      <c r="P101" s="1"/>
    </row>
    <row r="102" spans="1:16" ht="12.75" customHeight="1">
      <c r="A102" s="1"/>
      <c r="B102" s="1"/>
      <c r="C102" s="1"/>
      <c r="D102" s="1"/>
      <c r="E102" s="1"/>
      <c r="F102" s="1"/>
      <c r="G102" s="1"/>
      <c r="H102" s="1"/>
      <c r="I102" s="1"/>
      <c r="J102" s="1"/>
      <c r="K102" s="1"/>
      <c r="L102" s="1"/>
      <c r="M102" s="1"/>
      <c r="N102" s="1"/>
      <c r="O102" s="1"/>
      <c r="P102" s="1"/>
    </row>
    <row r="103" spans="1:16" ht="12.75" customHeight="1">
      <c r="A103" s="1"/>
      <c r="B103" s="1"/>
      <c r="C103" s="1"/>
      <c r="D103" s="1"/>
      <c r="E103" s="1"/>
      <c r="F103" s="1"/>
      <c r="G103" s="1"/>
      <c r="H103" s="1"/>
      <c r="I103" s="1"/>
      <c r="J103" s="1"/>
      <c r="K103" s="1"/>
      <c r="L103" s="1"/>
      <c r="M103" s="1"/>
      <c r="N103" s="1"/>
      <c r="O103" s="1"/>
      <c r="P103" s="1"/>
    </row>
    <row r="104" spans="1:16" ht="12.75" customHeight="1">
      <c r="A104" s="1"/>
      <c r="B104" s="1"/>
      <c r="C104" s="1"/>
      <c r="D104" s="1"/>
      <c r="E104" s="1"/>
      <c r="F104" s="1"/>
      <c r="G104" s="1"/>
      <c r="H104" s="1"/>
      <c r="I104" s="1"/>
      <c r="J104" s="1"/>
      <c r="K104" s="1"/>
      <c r="L104" s="1"/>
      <c r="M104" s="1"/>
      <c r="N104" s="1"/>
      <c r="O104" s="1"/>
      <c r="P104" s="1"/>
    </row>
    <row r="105" spans="1:16" ht="12.75" customHeight="1">
      <c r="A105" s="1"/>
      <c r="B105" s="1"/>
      <c r="C105" s="1"/>
      <c r="D105" s="1"/>
      <c r="E105" s="1"/>
      <c r="F105" s="1"/>
      <c r="G105" s="1"/>
      <c r="H105" s="1"/>
      <c r="I105" s="1"/>
      <c r="J105" s="1"/>
      <c r="K105" s="1"/>
      <c r="L105" s="1"/>
      <c r="M105" s="1"/>
      <c r="N105" s="1"/>
      <c r="O105" s="1"/>
      <c r="P105" s="1"/>
    </row>
    <row r="106" spans="1:16" ht="12.75" customHeight="1">
      <c r="A106" s="1"/>
      <c r="B106" s="1"/>
      <c r="C106" s="1"/>
      <c r="D106" s="1"/>
      <c r="E106" s="1"/>
      <c r="F106" s="1"/>
      <c r="G106" s="1"/>
      <c r="H106" s="1"/>
      <c r="I106" s="1"/>
      <c r="J106" s="1"/>
      <c r="K106" s="1"/>
      <c r="L106" s="1"/>
      <c r="M106" s="1"/>
      <c r="N106" s="1"/>
      <c r="O106" s="1"/>
      <c r="P106" s="1"/>
    </row>
    <row r="107" spans="1:16" ht="12.75" customHeight="1">
      <c r="A107" s="1"/>
      <c r="B107" s="1"/>
      <c r="C107" s="1"/>
      <c r="D107" s="1"/>
      <c r="E107" s="1"/>
      <c r="F107" s="1"/>
      <c r="G107" s="1"/>
      <c r="H107" s="1"/>
      <c r="I107" s="1"/>
      <c r="J107" s="1"/>
      <c r="K107" s="1"/>
      <c r="L107" s="1"/>
      <c r="M107" s="1"/>
      <c r="N107" s="1"/>
      <c r="O107" s="1"/>
      <c r="P107" s="1"/>
    </row>
    <row r="108" spans="1:16" ht="12.75" customHeight="1">
      <c r="A108" s="1"/>
      <c r="B108" s="1"/>
      <c r="C108" s="1"/>
      <c r="D108" s="1"/>
      <c r="E108" s="1"/>
      <c r="F108" s="1"/>
      <c r="G108" s="1"/>
      <c r="H108" s="1"/>
      <c r="I108" s="1"/>
      <c r="J108" s="1"/>
      <c r="K108" s="1"/>
      <c r="L108" s="1"/>
      <c r="M108" s="1"/>
      <c r="N108" s="1"/>
      <c r="O108" s="1"/>
      <c r="P108" s="1"/>
    </row>
    <row r="109" spans="1:16" ht="12.75" customHeight="1">
      <c r="A109" s="1"/>
      <c r="B109" s="1"/>
      <c r="C109" s="1"/>
      <c r="D109" s="1"/>
      <c r="E109" s="1"/>
      <c r="F109" s="1"/>
      <c r="G109" s="1"/>
      <c r="H109" s="1"/>
      <c r="I109" s="1"/>
      <c r="J109" s="1"/>
      <c r="K109" s="1"/>
      <c r="L109" s="1"/>
      <c r="M109" s="1"/>
      <c r="N109" s="1"/>
      <c r="O109" s="1"/>
      <c r="P109" s="1"/>
    </row>
    <row r="110" spans="1:16" ht="12.75" customHeight="1">
      <c r="A110" s="1"/>
      <c r="B110" s="1"/>
      <c r="C110" s="1"/>
      <c r="D110" s="1"/>
      <c r="E110" s="1"/>
      <c r="F110" s="1"/>
      <c r="G110" s="1"/>
      <c r="H110" s="1"/>
      <c r="I110" s="1"/>
      <c r="J110" s="1"/>
      <c r="K110" s="1"/>
      <c r="L110" s="1"/>
      <c r="M110" s="1"/>
      <c r="N110" s="1"/>
      <c r="O110" s="1"/>
      <c r="P110" s="1"/>
    </row>
    <row r="111" spans="1:16" ht="12.75" customHeight="1">
      <c r="A111" s="1"/>
      <c r="B111" s="1"/>
      <c r="C111" s="1"/>
      <c r="D111" s="1"/>
      <c r="E111" s="1"/>
      <c r="F111" s="1"/>
      <c r="G111" s="1"/>
      <c r="H111" s="1"/>
      <c r="I111" s="1"/>
      <c r="J111" s="1"/>
      <c r="K111" s="1"/>
      <c r="L111" s="1"/>
      <c r="M111" s="1"/>
      <c r="N111" s="1"/>
      <c r="O111" s="1"/>
      <c r="P111" s="1"/>
    </row>
    <row r="112" spans="1:16" ht="12.75" customHeight="1">
      <c r="A112" s="1"/>
      <c r="B112" s="1"/>
      <c r="C112" s="1"/>
      <c r="D112" s="1"/>
      <c r="E112" s="1"/>
      <c r="F112" s="1"/>
      <c r="G112" s="1"/>
      <c r="H112" s="1"/>
      <c r="I112" s="1"/>
      <c r="J112" s="1"/>
      <c r="K112" s="1"/>
      <c r="L112" s="1"/>
      <c r="M112" s="1"/>
      <c r="N112" s="1"/>
      <c r="O112" s="1"/>
      <c r="P112" s="1"/>
    </row>
    <row r="113" spans="1:16" ht="12.75" customHeight="1">
      <c r="A113" s="1"/>
      <c r="B113" s="1"/>
      <c r="C113" s="1"/>
      <c r="D113" s="1"/>
      <c r="E113" s="1"/>
      <c r="F113" s="1"/>
      <c r="G113" s="1"/>
      <c r="H113" s="1"/>
      <c r="I113" s="1"/>
      <c r="J113" s="1"/>
      <c r="K113" s="1"/>
      <c r="L113" s="1"/>
      <c r="M113" s="1"/>
      <c r="N113" s="1"/>
      <c r="O113" s="1"/>
      <c r="P113" s="1"/>
    </row>
    <row r="114" spans="1:16" ht="12.75" customHeight="1">
      <c r="A114" s="1"/>
      <c r="B114" s="1"/>
      <c r="C114" s="1"/>
      <c r="D114" s="1"/>
      <c r="E114" s="1"/>
      <c r="F114" s="1"/>
      <c r="G114" s="1"/>
      <c r="H114" s="1"/>
      <c r="I114" s="1"/>
      <c r="J114" s="1"/>
      <c r="K114" s="1"/>
      <c r="L114" s="1"/>
      <c r="M114" s="1"/>
      <c r="N114" s="1"/>
      <c r="O114" s="1"/>
      <c r="P114" s="1"/>
    </row>
    <row r="115" spans="1:16" ht="12.75" customHeight="1">
      <c r="A115" s="1"/>
      <c r="B115" s="1"/>
      <c r="C115" s="1"/>
      <c r="D115" s="1"/>
      <c r="E115" s="1"/>
      <c r="F115" s="1"/>
      <c r="G115" s="1"/>
      <c r="H115" s="1"/>
      <c r="I115" s="1"/>
      <c r="J115" s="1"/>
      <c r="K115" s="1"/>
      <c r="L115" s="1"/>
      <c r="M115" s="1"/>
      <c r="N115" s="1"/>
      <c r="O115" s="1"/>
      <c r="P115" s="1"/>
    </row>
    <row r="116" spans="1:16" ht="12.75" customHeight="1">
      <c r="A116" s="1"/>
      <c r="B116" s="1"/>
      <c r="C116" s="1"/>
      <c r="D116" s="1"/>
      <c r="E116" s="1"/>
      <c r="F116" s="1"/>
      <c r="G116" s="1"/>
      <c r="H116" s="1"/>
      <c r="I116" s="1"/>
      <c r="J116" s="1"/>
      <c r="K116" s="1"/>
      <c r="L116" s="1"/>
      <c r="M116" s="1"/>
      <c r="N116" s="1"/>
      <c r="O116" s="1"/>
      <c r="P116" s="1"/>
    </row>
    <row r="117" spans="1:16" ht="12.75" customHeight="1">
      <c r="A117" s="1"/>
      <c r="B117" s="1"/>
      <c r="C117" s="1"/>
      <c r="D117" s="1"/>
      <c r="E117" s="1"/>
      <c r="F117" s="1"/>
      <c r="G117" s="1"/>
      <c r="H117" s="1"/>
      <c r="I117" s="1"/>
      <c r="J117" s="1"/>
      <c r="K117" s="1"/>
      <c r="L117" s="1"/>
      <c r="M117" s="1"/>
      <c r="N117" s="1"/>
      <c r="O117" s="1"/>
      <c r="P117" s="1"/>
    </row>
    <row r="118" spans="1:16" ht="12.75" customHeight="1">
      <c r="A118" s="1"/>
      <c r="B118" s="1"/>
      <c r="C118" s="1"/>
      <c r="D118" s="1"/>
      <c r="E118" s="1"/>
      <c r="F118" s="1"/>
      <c r="G118" s="1"/>
      <c r="H118" s="1"/>
      <c r="I118" s="1"/>
      <c r="J118" s="1"/>
      <c r="K118" s="1"/>
      <c r="L118" s="1"/>
      <c r="M118" s="1"/>
      <c r="N118" s="1"/>
      <c r="O118" s="1"/>
      <c r="P118" s="1"/>
    </row>
    <row r="119" spans="1:16" ht="12.75" customHeight="1">
      <c r="A119" s="1"/>
      <c r="B119" s="1"/>
      <c r="C119" s="1"/>
      <c r="D119" s="1"/>
      <c r="E119" s="1"/>
      <c r="F119" s="1"/>
      <c r="G119" s="1"/>
      <c r="H119" s="1"/>
      <c r="I119" s="1"/>
      <c r="J119" s="1"/>
      <c r="K119" s="1"/>
      <c r="L119" s="1"/>
      <c r="M119" s="1"/>
      <c r="N119" s="1"/>
      <c r="O119" s="1"/>
      <c r="P119" s="1"/>
    </row>
    <row r="120" spans="1:16" ht="12.75" customHeight="1">
      <c r="A120" s="1"/>
      <c r="B120" s="1"/>
      <c r="C120" s="1"/>
      <c r="D120" s="1"/>
      <c r="E120" s="1"/>
      <c r="F120" s="1"/>
      <c r="G120" s="1"/>
      <c r="H120" s="1"/>
      <c r="I120" s="1"/>
      <c r="J120" s="1"/>
      <c r="K120" s="1"/>
      <c r="L120" s="1"/>
      <c r="M120" s="1"/>
      <c r="N120" s="1"/>
      <c r="O120" s="1"/>
      <c r="P120" s="1"/>
    </row>
    <row r="121" spans="1:16" ht="12.75" customHeight="1">
      <c r="A121" s="1"/>
      <c r="B121" s="1"/>
      <c r="C121" s="1"/>
      <c r="D121" s="1"/>
      <c r="E121" s="1"/>
      <c r="F121" s="1"/>
      <c r="G121" s="1"/>
      <c r="H121" s="1"/>
      <c r="I121" s="1"/>
      <c r="J121" s="1"/>
      <c r="K121" s="1"/>
      <c r="L121" s="1"/>
      <c r="M121" s="1"/>
      <c r="N121" s="1"/>
      <c r="O121" s="1"/>
      <c r="P121" s="1"/>
    </row>
    <row r="122" spans="1:16" ht="12.75" customHeight="1">
      <c r="A122" s="1"/>
      <c r="B122" s="1"/>
      <c r="C122" s="1"/>
      <c r="D122" s="1"/>
      <c r="E122" s="1"/>
      <c r="F122" s="1"/>
      <c r="G122" s="1"/>
      <c r="H122" s="1"/>
      <c r="I122" s="1"/>
      <c r="J122" s="1"/>
      <c r="K122" s="1"/>
      <c r="L122" s="1"/>
      <c r="M122" s="1"/>
      <c r="N122" s="1"/>
      <c r="O122" s="1"/>
      <c r="P122" s="1"/>
    </row>
    <row r="123" spans="1:16" ht="12.75" customHeight="1">
      <c r="A123" s="1"/>
      <c r="B123" s="1"/>
      <c r="C123" s="1"/>
      <c r="D123" s="1"/>
      <c r="E123" s="1"/>
      <c r="F123" s="1"/>
      <c r="G123" s="1"/>
      <c r="H123" s="1"/>
      <c r="I123" s="1"/>
      <c r="J123" s="1"/>
      <c r="K123" s="1"/>
      <c r="L123" s="1"/>
      <c r="M123" s="1"/>
      <c r="N123" s="1"/>
      <c r="O123" s="1"/>
      <c r="P123" s="1"/>
    </row>
    <row r="124" spans="1:16" ht="12.75" customHeight="1">
      <c r="A124" s="1"/>
      <c r="B124" s="1"/>
      <c r="C124" s="1"/>
      <c r="D124" s="1"/>
      <c r="E124" s="1"/>
      <c r="F124" s="1"/>
      <c r="G124" s="1"/>
      <c r="H124" s="1"/>
      <c r="I124" s="1"/>
      <c r="J124" s="1"/>
      <c r="K124" s="1"/>
      <c r="L124" s="1"/>
      <c r="M124" s="1"/>
      <c r="N124" s="1"/>
      <c r="O124" s="1"/>
      <c r="P124" s="1"/>
    </row>
    <row r="125" spans="1:16" ht="12.75" customHeight="1">
      <c r="A125" s="1"/>
      <c r="B125" s="1"/>
      <c r="C125" s="1"/>
      <c r="D125" s="1"/>
      <c r="E125" s="1"/>
      <c r="F125" s="1"/>
      <c r="G125" s="1"/>
      <c r="H125" s="1"/>
      <c r="I125" s="1"/>
      <c r="J125" s="1"/>
      <c r="K125" s="1"/>
      <c r="L125" s="1"/>
      <c r="M125" s="1"/>
      <c r="N125" s="1"/>
      <c r="O125" s="1"/>
      <c r="P125" s="1"/>
    </row>
    <row r="126" spans="1:16" ht="12.75" customHeight="1">
      <c r="A126" s="1"/>
      <c r="B126" s="1"/>
      <c r="C126" s="1"/>
      <c r="D126" s="1"/>
      <c r="E126" s="1"/>
      <c r="F126" s="1"/>
      <c r="G126" s="1"/>
      <c r="H126" s="1"/>
      <c r="I126" s="1"/>
      <c r="J126" s="1"/>
      <c r="K126" s="1"/>
      <c r="L126" s="1"/>
      <c r="M126" s="1"/>
      <c r="N126" s="1"/>
      <c r="O126" s="1"/>
      <c r="P126" s="1"/>
    </row>
    <row r="127" spans="1:16" ht="12.75" customHeight="1">
      <c r="A127" s="1"/>
      <c r="B127" s="1"/>
      <c r="C127" s="1"/>
      <c r="D127" s="1"/>
      <c r="E127" s="1"/>
      <c r="F127" s="1"/>
      <c r="G127" s="1"/>
      <c r="H127" s="1"/>
      <c r="I127" s="1"/>
      <c r="J127" s="1"/>
      <c r="K127" s="1"/>
      <c r="L127" s="1"/>
      <c r="M127" s="1"/>
      <c r="N127" s="1"/>
      <c r="O127" s="1"/>
      <c r="P127" s="1"/>
    </row>
    <row r="128" spans="1:16" ht="12.75" customHeight="1">
      <c r="A128" s="1"/>
      <c r="B128" s="1"/>
      <c r="C128" s="1"/>
      <c r="D128" s="1"/>
      <c r="E128" s="1"/>
      <c r="F128" s="1"/>
      <c r="G128" s="1"/>
      <c r="H128" s="1"/>
      <c r="I128" s="1"/>
      <c r="J128" s="1"/>
      <c r="K128" s="1"/>
      <c r="L128" s="1"/>
      <c r="M128" s="1"/>
      <c r="N128" s="1"/>
      <c r="O128" s="1"/>
      <c r="P128" s="1"/>
    </row>
    <row r="129" spans="1:16" ht="12.75" customHeight="1">
      <c r="A129" s="1"/>
      <c r="B129" s="1"/>
      <c r="C129" s="1"/>
      <c r="D129" s="1"/>
      <c r="E129" s="1"/>
      <c r="F129" s="1"/>
      <c r="G129" s="1"/>
      <c r="H129" s="1"/>
      <c r="I129" s="1"/>
      <c r="J129" s="1"/>
      <c r="K129" s="1"/>
      <c r="L129" s="1"/>
      <c r="M129" s="1"/>
      <c r="N129" s="1"/>
      <c r="O129" s="1"/>
      <c r="P129" s="1"/>
    </row>
    <row r="130" spans="1:16" ht="12.75" customHeight="1">
      <c r="A130" s="1"/>
      <c r="B130" s="1"/>
      <c r="C130" s="1"/>
      <c r="D130" s="1"/>
      <c r="E130" s="1"/>
      <c r="F130" s="1"/>
      <c r="G130" s="1"/>
      <c r="H130" s="1"/>
      <c r="I130" s="1"/>
      <c r="J130" s="1"/>
      <c r="K130" s="1"/>
      <c r="L130" s="1"/>
      <c r="M130" s="1"/>
      <c r="N130" s="1"/>
      <c r="O130" s="1"/>
      <c r="P130" s="1"/>
    </row>
    <row r="131" spans="1:16" ht="12.75" customHeight="1">
      <c r="A131" s="1"/>
      <c r="B131" s="1"/>
      <c r="C131" s="1"/>
      <c r="D131" s="1"/>
      <c r="E131" s="1"/>
      <c r="F131" s="1"/>
      <c r="G131" s="1"/>
      <c r="H131" s="1"/>
      <c r="I131" s="1"/>
      <c r="J131" s="1"/>
      <c r="K131" s="1"/>
      <c r="L131" s="1"/>
      <c r="M131" s="1"/>
      <c r="N131" s="1"/>
      <c r="O131" s="1"/>
      <c r="P131" s="1"/>
    </row>
    <row r="132" spans="1:16" ht="12.75" customHeight="1">
      <c r="A132" s="1"/>
      <c r="B132" s="1"/>
      <c r="C132" s="1"/>
      <c r="D132" s="1"/>
      <c r="E132" s="1"/>
      <c r="F132" s="1"/>
      <c r="G132" s="1"/>
      <c r="H132" s="1"/>
      <c r="I132" s="1"/>
      <c r="J132" s="1"/>
      <c r="K132" s="1"/>
      <c r="L132" s="1"/>
      <c r="M132" s="1"/>
      <c r="N132" s="1"/>
      <c r="O132" s="1"/>
      <c r="P132" s="1"/>
    </row>
    <row r="133" spans="1:16" ht="12.75" customHeight="1">
      <c r="A133" s="1"/>
      <c r="B133" s="1"/>
      <c r="C133" s="1"/>
      <c r="D133" s="1"/>
      <c r="E133" s="1"/>
      <c r="F133" s="1"/>
      <c r="G133" s="1"/>
      <c r="H133" s="1"/>
      <c r="I133" s="1"/>
      <c r="J133" s="1"/>
      <c r="K133" s="1"/>
      <c r="L133" s="1"/>
      <c r="M133" s="1"/>
      <c r="N133" s="1"/>
      <c r="O133" s="1"/>
      <c r="P133" s="1"/>
    </row>
    <row r="134" spans="1:16" ht="12.75" customHeight="1">
      <c r="A134" s="1"/>
      <c r="B134" s="1"/>
      <c r="C134" s="1"/>
      <c r="D134" s="1"/>
      <c r="E134" s="1"/>
      <c r="F134" s="1"/>
      <c r="G134" s="1"/>
      <c r="H134" s="1"/>
      <c r="I134" s="1"/>
      <c r="J134" s="1"/>
      <c r="K134" s="1"/>
      <c r="L134" s="1"/>
      <c r="M134" s="1"/>
      <c r="N134" s="1"/>
      <c r="O134" s="1"/>
      <c r="P134" s="1"/>
    </row>
    <row r="135" spans="1:16" ht="12.75" customHeight="1">
      <c r="A135" s="1"/>
      <c r="B135" s="1"/>
      <c r="C135" s="1"/>
      <c r="D135" s="1"/>
      <c r="E135" s="1"/>
      <c r="F135" s="1"/>
      <c r="G135" s="1"/>
      <c r="H135" s="1"/>
      <c r="I135" s="1"/>
      <c r="J135" s="1"/>
      <c r="K135" s="1"/>
      <c r="L135" s="1"/>
      <c r="M135" s="1"/>
      <c r="N135" s="1"/>
      <c r="O135" s="1"/>
      <c r="P135" s="1"/>
    </row>
    <row r="136" spans="1:16" ht="12.75" customHeight="1">
      <c r="A136" s="1"/>
      <c r="B136" s="1"/>
      <c r="C136" s="1"/>
      <c r="D136" s="1"/>
      <c r="E136" s="1"/>
      <c r="F136" s="1"/>
      <c r="G136" s="1"/>
      <c r="H136" s="1"/>
      <c r="I136" s="1"/>
      <c r="J136" s="1"/>
      <c r="K136" s="1"/>
      <c r="L136" s="1"/>
      <c r="M136" s="1"/>
      <c r="N136" s="1"/>
      <c r="O136" s="1"/>
      <c r="P136" s="1"/>
    </row>
    <row r="137" spans="1:16" ht="12.75" customHeight="1">
      <c r="A137" s="1"/>
      <c r="B137" s="1"/>
      <c r="C137" s="1"/>
      <c r="D137" s="1"/>
      <c r="E137" s="1"/>
      <c r="F137" s="1"/>
      <c r="G137" s="1"/>
      <c r="H137" s="1"/>
      <c r="I137" s="1"/>
      <c r="J137" s="1"/>
      <c r="K137" s="1"/>
      <c r="L137" s="1"/>
      <c r="M137" s="1"/>
      <c r="N137" s="1"/>
      <c r="O137" s="1"/>
      <c r="P137" s="1"/>
    </row>
    <row r="138" spans="1:16" ht="12.75" customHeight="1">
      <c r="A138" s="1"/>
      <c r="B138" s="1"/>
      <c r="C138" s="1"/>
      <c r="D138" s="1"/>
      <c r="E138" s="1"/>
      <c r="F138" s="1"/>
      <c r="G138" s="1"/>
      <c r="H138" s="1"/>
      <c r="I138" s="1"/>
      <c r="J138" s="1"/>
      <c r="K138" s="1"/>
      <c r="L138" s="1"/>
      <c r="M138" s="1"/>
      <c r="N138" s="1"/>
      <c r="O138" s="1"/>
      <c r="P138" s="1"/>
    </row>
    <row r="139" spans="1:16" ht="12.75" customHeight="1">
      <c r="A139" s="1"/>
      <c r="B139" s="1"/>
      <c r="C139" s="1"/>
      <c r="D139" s="1"/>
      <c r="E139" s="1"/>
      <c r="F139" s="1"/>
      <c r="G139" s="1"/>
      <c r="H139" s="1"/>
      <c r="I139" s="1"/>
      <c r="J139" s="1"/>
      <c r="K139" s="1"/>
      <c r="L139" s="1"/>
      <c r="M139" s="1"/>
      <c r="N139" s="1"/>
      <c r="O139" s="1"/>
      <c r="P139" s="1"/>
    </row>
    <row r="140" spans="1:16" ht="12.75" customHeight="1">
      <c r="A140" s="1"/>
      <c r="B140" s="1"/>
      <c r="C140" s="1"/>
      <c r="D140" s="1"/>
      <c r="E140" s="1"/>
      <c r="F140" s="1"/>
      <c r="G140" s="1"/>
      <c r="H140" s="1"/>
      <c r="I140" s="1"/>
      <c r="J140" s="1"/>
      <c r="K140" s="1"/>
      <c r="L140" s="1"/>
      <c r="M140" s="1"/>
      <c r="N140" s="1"/>
      <c r="O140" s="1"/>
      <c r="P140" s="1"/>
    </row>
    <row r="141" spans="1:16" ht="12.75" customHeight="1">
      <c r="A141" s="1"/>
      <c r="B141" s="1"/>
      <c r="C141" s="1"/>
      <c r="D141" s="1"/>
      <c r="E141" s="1"/>
      <c r="F141" s="1"/>
      <c r="G141" s="1"/>
      <c r="H141" s="1"/>
      <c r="I141" s="1"/>
      <c r="J141" s="1"/>
      <c r="K141" s="1"/>
      <c r="L141" s="1"/>
      <c r="M141" s="1"/>
      <c r="N141" s="1"/>
      <c r="O141" s="1"/>
      <c r="P141" s="1"/>
    </row>
    <row r="142" spans="1:16" ht="12.75" customHeight="1">
      <c r="A142" s="1"/>
      <c r="B142" s="1"/>
      <c r="C142" s="1"/>
      <c r="D142" s="1"/>
      <c r="E142" s="1"/>
      <c r="F142" s="1"/>
      <c r="G142" s="1"/>
      <c r="H142" s="1"/>
      <c r="I142" s="1"/>
      <c r="J142" s="1"/>
      <c r="K142" s="1"/>
      <c r="L142" s="1"/>
      <c r="M142" s="1"/>
      <c r="N142" s="1"/>
      <c r="O142" s="1"/>
      <c r="P142" s="1"/>
    </row>
    <row r="143" spans="1:16" ht="12.75" customHeight="1">
      <c r="A143" s="1"/>
      <c r="B143" s="1"/>
      <c r="C143" s="1"/>
      <c r="D143" s="1"/>
      <c r="E143" s="1"/>
      <c r="F143" s="1"/>
      <c r="G143" s="1"/>
      <c r="H143" s="1"/>
      <c r="I143" s="1"/>
      <c r="J143" s="1"/>
      <c r="K143" s="1"/>
      <c r="L143" s="1"/>
      <c r="M143" s="1"/>
      <c r="N143" s="1"/>
      <c r="O143" s="1"/>
      <c r="P143" s="1"/>
    </row>
    <row r="144" spans="1:16" ht="12.75" customHeight="1">
      <c r="A144" s="1"/>
      <c r="B144" s="1"/>
      <c r="C144" s="1"/>
      <c r="D144" s="1"/>
      <c r="E144" s="1"/>
      <c r="F144" s="1"/>
      <c r="G144" s="1"/>
      <c r="H144" s="1"/>
      <c r="I144" s="1"/>
      <c r="J144" s="1"/>
      <c r="K144" s="1"/>
      <c r="L144" s="1"/>
      <c r="M144" s="1"/>
      <c r="N144" s="1"/>
      <c r="O144" s="1"/>
      <c r="P144" s="1"/>
    </row>
    <row r="145" spans="1:16" ht="12.75" customHeight="1">
      <c r="A145" s="1"/>
      <c r="B145" s="1"/>
      <c r="C145" s="1"/>
      <c r="D145" s="1"/>
      <c r="E145" s="1"/>
      <c r="F145" s="1"/>
      <c r="G145" s="1"/>
      <c r="H145" s="1"/>
      <c r="I145" s="1"/>
      <c r="J145" s="1"/>
      <c r="K145" s="1"/>
      <c r="L145" s="1"/>
      <c r="M145" s="1"/>
      <c r="N145" s="1"/>
      <c r="O145" s="1"/>
      <c r="P145" s="1"/>
    </row>
    <row r="146" spans="1:16" ht="12.75" customHeight="1">
      <c r="A146" s="1"/>
      <c r="B146" s="1"/>
      <c r="C146" s="1"/>
      <c r="D146" s="1"/>
      <c r="E146" s="1"/>
      <c r="F146" s="1"/>
      <c r="G146" s="1"/>
      <c r="H146" s="1"/>
      <c r="I146" s="1"/>
      <c r="J146" s="1"/>
      <c r="K146" s="1"/>
      <c r="L146" s="1"/>
      <c r="M146" s="1"/>
      <c r="N146" s="1"/>
      <c r="O146" s="1"/>
      <c r="P146" s="1"/>
    </row>
    <row r="147" spans="1:16" ht="12.75" customHeight="1">
      <c r="A147" s="1"/>
      <c r="B147" s="1"/>
      <c r="C147" s="1"/>
      <c r="D147" s="1"/>
      <c r="E147" s="1"/>
      <c r="F147" s="1"/>
      <c r="G147" s="1"/>
      <c r="H147" s="1"/>
      <c r="I147" s="1"/>
      <c r="J147" s="1"/>
      <c r="K147" s="1"/>
      <c r="L147" s="1"/>
      <c r="M147" s="1"/>
      <c r="N147" s="1"/>
      <c r="O147" s="1"/>
      <c r="P147" s="1"/>
    </row>
    <row r="148" spans="1:16" ht="12.75" customHeight="1">
      <c r="A148" s="1"/>
      <c r="B148" s="1"/>
      <c r="C148" s="1"/>
      <c r="D148" s="1"/>
      <c r="E148" s="1"/>
      <c r="F148" s="1"/>
      <c r="G148" s="1"/>
      <c r="H148" s="1"/>
      <c r="I148" s="1"/>
      <c r="J148" s="1"/>
      <c r="K148" s="1"/>
      <c r="L148" s="1"/>
      <c r="M148" s="1"/>
      <c r="N148" s="1"/>
      <c r="O148" s="1"/>
      <c r="P148" s="1"/>
    </row>
    <row r="149" spans="1:16" ht="12.75" customHeight="1">
      <c r="A149" s="1"/>
      <c r="B149" s="1"/>
      <c r="C149" s="1"/>
      <c r="D149" s="1"/>
      <c r="E149" s="1"/>
      <c r="F149" s="1"/>
      <c r="G149" s="1"/>
      <c r="H149" s="1"/>
      <c r="I149" s="1"/>
      <c r="J149" s="1"/>
      <c r="K149" s="1"/>
      <c r="L149" s="1"/>
      <c r="M149" s="1"/>
      <c r="N149" s="1"/>
      <c r="O149" s="1"/>
      <c r="P149" s="1"/>
    </row>
    <row r="150" spans="1:16" ht="12.75" customHeight="1">
      <c r="A150" s="1"/>
      <c r="B150" s="1"/>
      <c r="C150" s="1"/>
      <c r="D150" s="1"/>
      <c r="E150" s="1"/>
      <c r="F150" s="1"/>
      <c r="G150" s="1"/>
      <c r="H150" s="1"/>
      <c r="I150" s="1"/>
      <c r="J150" s="1"/>
      <c r="K150" s="1"/>
      <c r="L150" s="1"/>
      <c r="M150" s="1"/>
      <c r="N150" s="1"/>
      <c r="O150" s="1"/>
      <c r="P150" s="1"/>
    </row>
    <row r="151" spans="1:16" ht="12.75" customHeight="1">
      <c r="A151" s="1"/>
      <c r="B151" s="1"/>
      <c r="C151" s="1"/>
      <c r="D151" s="1"/>
      <c r="E151" s="1"/>
      <c r="F151" s="1"/>
      <c r="G151" s="1"/>
      <c r="H151" s="1"/>
      <c r="I151" s="1"/>
      <c r="J151" s="1"/>
      <c r="K151" s="1"/>
      <c r="L151" s="1"/>
      <c r="M151" s="1"/>
      <c r="N151" s="1"/>
      <c r="O151" s="1"/>
      <c r="P151" s="1"/>
    </row>
    <row r="152" spans="1:16" ht="12.75" customHeight="1">
      <c r="A152" s="1"/>
      <c r="B152" s="1"/>
      <c r="C152" s="1"/>
      <c r="D152" s="1"/>
      <c r="E152" s="1"/>
      <c r="F152" s="1"/>
      <c r="G152" s="1"/>
      <c r="H152" s="1"/>
      <c r="I152" s="1"/>
      <c r="J152" s="1"/>
      <c r="K152" s="1"/>
      <c r="L152" s="1"/>
      <c r="M152" s="1"/>
      <c r="N152" s="1"/>
      <c r="O152" s="1"/>
      <c r="P152" s="1"/>
    </row>
    <row r="153" spans="1:16" ht="12.75" customHeight="1">
      <c r="A153" s="1"/>
      <c r="B153" s="1"/>
      <c r="C153" s="1"/>
      <c r="D153" s="1"/>
      <c r="E153" s="1"/>
      <c r="F153" s="1"/>
      <c r="G153" s="1"/>
      <c r="H153" s="1"/>
      <c r="I153" s="1"/>
      <c r="J153" s="1"/>
      <c r="K153" s="1"/>
      <c r="L153" s="1"/>
      <c r="M153" s="1"/>
      <c r="N153" s="1"/>
      <c r="O153" s="1"/>
      <c r="P153" s="1"/>
    </row>
    <row r="154" spans="1:16" ht="12.75" customHeight="1">
      <c r="A154" s="1"/>
      <c r="B154" s="1"/>
      <c r="C154" s="1"/>
      <c r="D154" s="1"/>
      <c r="E154" s="1"/>
      <c r="F154" s="1"/>
      <c r="G154" s="1"/>
      <c r="H154" s="1"/>
      <c r="I154" s="1"/>
      <c r="J154" s="1"/>
      <c r="K154" s="1"/>
      <c r="L154" s="1"/>
      <c r="M154" s="1"/>
      <c r="N154" s="1"/>
      <c r="O154" s="1"/>
      <c r="P154" s="1"/>
    </row>
    <row r="155" spans="1:16" ht="12.75" customHeight="1">
      <c r="A155" s="1"/>
      <c r="B155" s="1"/>
      <c r="C155" s="1"/>
      <c r="D155" s="1"/>
      <c r="E155" s="1"/>
      <c r="F155" s="1"/>
      <c r="G155" s="1"/>
      <c r="H155" s="1"/>
      <c r="I155" s="1"/>
      <c r="J155" s="1"/>
      <c r="K155" s="1"/>
      <c r="L155" s="1"/>
      <c r="M155" s="1"/>
      <c r="N155" s="1"/>
      <c r="O155" s="1"/>
      <c r="P155" s="1"/>
    </row>
    <row r="156" spans="1:16" ht="12.75" customHeight="1">
      <c r="A156" s="1"/>
      <c r="B156" s="1"/>
      <c r="C156" s="1"/>
      <c r="D156" s="1"/>
      <c r="E156" s="1"/>
      <c r="F156" s="1"/>
      <c r="G156" s="1"/>
      <c r="H156" s="1"/>
      <c r="I156" s="1"/>
      <c r="J156" s="1"/>
      <c r="K156" s="1"/>
      <c r="L156" s="1"/>
      <c r="M156" s="1"/>
      <c r="N156" s="1"/>
      <c r="O156" s="1"/>
      <c r="P156" s="1"/>
    </row>
    <row r="157" spans="1:16" ht="12.75" customHeight="1">
      <c r="A157" s="1"/>
      <c r="B157" s="1"/>
      <c r="C157" s="1"/>
      <c r="D157" s="1"/>
      <c r="E157" s="1"/>
      <c r="F157" s="1"/>
      <c r="G157" s="1"/>
      <c r="H157" s="1"/>
      <c r="I157" s="1"/>
      <c r="J157" s="1"/>
      <c r="K157" s="1"/>
      <c r="L157" s="1"/>
      <c r="M157" s="1"/>
      <c r="N157" s="1"/>
      <c r="O157" s="1"/>
      <c r="P157" s="1"/>
    </row>
    <row r="158" spans="1:16" ht="12.75" customHeight="1">
      <c r="A158" s="1"/>
      <c r="B158" s="1"/>
      <c r="C158" s="1"/>
      <c r="D158" s="1"/>
      <c r="E158" s="1"/>
      <c r="F158" s="1"/>
      <c r="G158" s="1"/>
      <c r="H158" s="1"/>
      <c r="I158" s="1"/>
      <c r="J158" s="1"/>
      <c r="K158" s="1"/>
      <c r="L158" s="1"/>
      <c r="M158" s="1"/>
      <c r="N158" s="1"/>
      <c r="O158" s="1"/>
      <c r="P158" s="1"/>
    </row>
    <row r="159" spans="1:16" ht="12.75" customHeight="1">
      <c r="A159" s="1"/>
      <c r="B159" s="1"/>
      <c r="C159" s="1"/>
      <c r="D159" s="1"/>
      <c r="E159" s="1"/>
      <c r="F159" s="1"/>
      <c r="G159" s="1"/>
      <c r="H159" s="1"/>
      <c r="I159" s="1"/>
      <c r="J159" s="1"/>
      <c r="K159" s="1"/>
      <c r="L159" s="1"/>
      <c r="M159" s="1"/>
      <c r="N159" s="1"/>
      <c r="O159" s="1"/>
      <c r="P159" s="1"/>
    </row>
    <row r="160" spans="1:16" ht="12.75" customHeight="1">
      <c r="A160" s="1"/>
      <c r="B160" s="1"/>
      <c r="C160" s="1"/>
      <c r="D160" s="1"/>
      <c r="E160" s="1"/>
      <c r="F160" s="1"/>
      <c r="G160" s="1"/>
      <c r="H160" s="1"/>
      <c r="I160" s="1"/>
      <c r="J160" s="1"/>
      <c r="K160" s="1"/>
      <c r="L160" s="1"/>
      <c r="M160" s="1"/>
      <c r="N160" s="1"/>
      <c r="O160" s="1"/>
      <c r="P160" s="1"/>
    </row>
    <row r="161" spans="1:16" ht="12.75" customHeight="1">
      <c r="A161" s="1"/>
      <c r="B161" s="1"/>
      <c r="C161" s="1"/>
      <c r="D161" s="1"/>
      <c r="E161" s="1"/>
      <c r="F161" s="1"/>
      <c r="G161" s="1"/>
      <c r="H161" s="1"/>
      <c r="I161" s="1"/>
      <c r="J161" s="1"/>
      <c r="K161" s="1"/>
      <c r="L161" s="1"/>
      <c r="M161" s="1"/>
      <c r="N161" s="1"/>
      <c r="O161" s="1"/>
      <c r="P161" s="1"/>
    </row>
    <row r="162" spans="1:16" ht="12.75" customHeight="1">
      <c r="A162" s="1"/>
      <c r="B162" s="1"/>
      <c r="C162" s="1"/>
      <c r="D162" s="1"/>
      <c r="E162" s="1"/>
      <c r="F162" s="1"/>
      <c r="G162" s="1"/>
      <c r="H162" s="1"/>
      <c r="I162" s="1"/>
      <c r="J162" s="1"/>
      <c r="K162" s="1"/>
      <c r="L162" s="1"/>
      <c r="M162" s="1"/>
      <c r="N162" s="1"/>
      <c r="O162" s="1"/>
      <c r="P162" s="1"/>
    </row>
    <row r="163" spans="1:16" ht="12.75" customHeight="1">
      <c r="A163" s="1"/>
      <c r="B163" s="1"/>
      <c r="C163" s="1"/>
      <c r="D163" s="1"/>
      <c r="E163" s="1"/>
      <c r="F163" s="1"/>
      <c r="G163" s="1"/>
      <c r="H163" s="1"/>
      <c r="I163" s="1"/>
      <c r="J163" s="1"/>
      <c r="K163" s="1"/>
      <c r="L163" s="1"/>
      <c r="M163" s="1"/>
      <c r="N163" s="1"/>
      <c r="O163" s="1"/>
      <c r="P163" s="1"/>
    </row>
    <row r="164" spans="1:16" ht="12.75" customHeight="1">
      <c r="A164" s="1"/>
      <c r="B164" s="1"/>
      <c r="C164" s="1"/>
      <c r="D164" s="1"/>
      <c r="E164" s="1"/>
      <c r="F164" s="1"/>
      <c r="G164" s="1"/>
      <c r="H164" s="1"/>
      <c r="I164" s="1"/>
      <c r="J164" s="1"/>
      <c r="K164" s="1"/>
      <c r="L164" s="1"/>
      <c r="M164" s="1"/>
      <c r="N164" s="1"/>
      <c r="O164" s="1"/>
      <c r="P164" s="1"/>
    </row>
    <row r="165" spans="1:16" ht="12.75" customHeight="1">
      <c r="A165" s="1"/>
      <c r="B165" s="1"/>
      <c r="C165" s="1"/>
      <c r="D165" s="1"/>
      <c r="E165" s="1"/>
      <c r="F165" s="1"/>
      <c r="G165" s="1"/>
      <c r="H165" s="1"/>
      <c r="I165" s="1"/>
      <c r="J165" s="1"/>
      <c r="K165" s="1"/>
      <c r="L165" s="1"/>
      <c r="M165" s="1"/>
      <c r="N165" s="1"/>
      <c r="O165" s="1"/>
      <c r="P165" s="1"/>
    </row>
    <row r="166" spans="1:16" ht="12.75" customHeight="1">
      <c r="A166" s="1"/>
      <c r="B166" s="1"/>
      <c r="C166" s="1"/>
      <c r="D166" s="1"/>
      <c r="E166" s="1"/>
      <c r="F166" s="1"/>
      <c r="G166" s="1"/>
      <c r="H166" s="1"/>
      <c r="I166" s="1"/>
      <c r="J166" s="1"/>
      <c r="K166" s="1"/>
      <c r="L166" s="1"/>
      <c r="M166" s="1"/>
      <c r="N166" s="1"/>
      <c r="O166" s="1"/>
      <c r="P166" s="1"/>
    </row>
    <row r="167" spans="1:16" ht="12.75" customHeight="1">
      <c r="A167" s="1"/>
      <c r="B167" s="1"/>
      <c r="C167" s="1"/>
      <c r="D167" s="1"/>
      <c r="E167" s="1"/>
      <c r="F167" s="1"/>
      <c r="G167" s="1"/>
      <c r="H167" s="1"/>
      <c r="I167" s="1"/>
      <c r="J167" s="1"/>
      <c r="K167" s="1"/>
      <c r="L167" s="1"/>
      <c r="M167" s="1"/>
      <c r="N167" s="1"/>
      <c r="O167" s="1"/>
      <c r="P167" s="1"/>
    </row>
    <row r="168" spans="1:16" ht="12.75" customHeight="1">
      <c r="A168" s="1"/>
      <c r="B168" s="1"/>
      <c r="C168" s="1"/>
      <c r="D168" s="1"/>
      <c r="E168" s="1"/>
      <c r="F168" s="1"/>
      <c r="G168" s="1"/>
      <c r="H168" s="1"/>
      <c r="I168" s="1"/>
      <c r="J168" s="1"/>
      <c r="K168" s="1"/>
      <c r="L168" s="1"/>
      <c r="M168" s="1"/>
      <c r="N168" s="1"/>
      <c r="O168" s="1"/>
      <c r="P168" s="1"/>
    </row>
    <row r="169" spans="1:16" ht="12.75" customHeight="1">
      <c r="A169" s="1"/>
      <c r="B169" s="1"/>
      <c r="C169" s="1"/>
      <c r="D169" s="1"/>
      <c r="E169" s="1"/>
      <c r="F169" s="1"/>
      <c r="G169" s="1"/>
      <c r="H169" s="1"/>
      <c r="I169" s="1"/>
      <c r="J169" s="1"/>
      <c r="K169" s="1"/>
      <c r="L169" s="1"/>
      <c r="M169" s="1"/>
      <c r="N169" s="1"/>
      <c r="O169" s="1"/>
      <c r="P169" s="1"/>
    </row>
    <row r="170" spans="1:16" ht="12.75" customHeight="1">
      <c r="A170" s="1"/>
      <c r="B170" s="1"/>
      <c r="C170" s="1"/>
      <c r="D170" s="1"/>
      <c r="E170" s="1"/>
      <c r="F170" s="1"/>
      <c r="G170" s="1"/>
      <c r="H170" s="1"/>
      <c r="I170" s="1"/>
      <c r="J170" s="1"/>
      <c r="K170" s="1"/>
      <c r="L170" s="1"/>
      <c r="M170" s="1"/>
      <c r="N170" s="1"/>
      <c r="O170" s="1"/>
      <c r="P170" s="1"/>
    </row>
    <row r="171" spans="1:16" ht="12.75" customHeight="1">
      <c r="A171" s="1"/>
      <c r="B171" s="1"/>
      <c r="C171" s="1"/>
      <c r="D171" s="1"/>
      <c r="E171" s="1"/>
      <c r="F171" s="1"/>
      <c r="G171" s="1"/>
      <c r="H171" s="1"/>
      <c r="I171" s="1"/>
      <c r="J171" s="1"/>
      <c r="K171" s="1"/>
      <c r="L171" s="1"/>
      <c r="M171" s="1"/>
      <c r="N171" s="1"/>
      <c r="O171" s="1"/>
      <c r="P171" s="1"/>
    </row>
    <row r="172" spans="1:16" ht="12.75" customHeight="1">
      <c r="A172" s="1"/>
      <c r="B172" s="1"/>
      <c r="C172" s="1"/>
      <c r="D172" s="1"/>
      <c r="E172" s="1"/>
      <c r="F172" s="1"/>
      <c r="G172" s="1"/>
      <c r="H172" s="1"/>
      <c r="I172" s="1"/>
      <c r="J172" s="1"/>
      <c r="K172" s="1"/>
      <c r="L172" s="1"/>
      <c r="M172" s="1"/>
      <c r="N172" s="1"/>
      <c r="O172" s="1"/>
      <c r="P172" s="1"/>
    </row>
    <row r="173" spans="1:16" ht="12.75" customHeight="1">
      <c r="A173" s="1"/>
      <c r="B173" s="1"/>
      <c r="C173" s="1"/>
      <c r="D173" s="1"/>
      <c r="E173" s="1"/>
      <c r="F173" s="1"/>
      <c r="G173" s="1"/>
      <c r="H173" s="1"/>
      <c r="I173" s="1"/>
      <c r="J173" s="1"/>
      <c r="K173" s="1"/>
      <c r="L173" s="1"/>
      <c r="M173" s="1"/>
      <c r="N173" s="1"/>
      <c r="O173" s="1"/>
      <c r="P173" s="1"/>
    </row>
    <row r="174" spans="1:16" ht="12.75" customHeight="1">
      <c r="A174" s="1"/>
      <c r="B174" s="1"/>
      <c r="C174" s="1"/>
      <c r="D174" s="1"/>
      <c r="E174" s="1"/>
      <c r="F174" s="1"/>
      <c r="G174" s="1"/>
      <c r="H174" s="1"/>
      <c r="I174" s="1"/>
      <c r="J174" s="1"/>
      <c r="K174" s="1"/>
      <c r="L174" s="1"/>
      <c r="M174" s="1"/>
      <c r="N174" s="1"/>
      <c r="O174" s="1"/>
      <c r="P174" s="1"/>
    </row>
    <row r="175" spans="1:16" ht="12.75" customHeight="1">
      <c r="A175" s="1"/>
      <c r="B175" s="1"/>
      <c r="C175" s="1"/>
      <c r="D175" s="1"/>
      <c r="E175" s="1"/>
      <c r="F175" s="1"/>
      <c r="G175" s="1"/>
      <c r="H175" s="1"/>
      <c r="I175" s="1"/>
      <c r="J175" s="1"/>
      <c r="K175" s="1"/>
      <c r="L175" s="1"/>
      <c r="M175" s="1"/>
      <c r="N175" s="1"/>
      <c r="O175" s="1"/>
      <c r="P175" s="1"/>
    </row>
    <row r="176" spans="1:16" ht="12.75" customHeight="1">
      <c r="A176" s="1"/>
      <c r="B176" s="1"/>
      <c r="C176" s="1"/>
      <c r="D176" s="1"/>
      <c r="E176" s="1"/>
      <c r="F176" s="1"/>
      <c r="G176" s="1"/>
      <c r="H176" s="1"/>
      <c r="I176" s="1"/>
      <c r="J176" s="1"/>
      <c r="K176" s="1"/>
      <c r="L176" s="1"/>
      <c r="M176" s="1"/>
      <c r="N176" s="1"/>
      <c r="O176" s="1"/>
      <c r="P176" s="1"/>
    </row>
    <row r="177" spans="1:16" ht="12.75" customHeight="1">
      <c r="A177" s="1"/>
      <c r="B177" s="1"/>
      <c r="C177" s="1"/>
      <c r="D177" s="1"/>
      <c r="E177" s="1"/>
      <c r="F177" s="1"/>
      <c r="G177" s="1"/>
      <c r="H177" s="1"/>
      <c r="I177" s="1"/>
      <c r="J177" s="1"/>
      <c r="K177" s="1"/>
      <c r="L177" s="1"/>
      <c r="M177" s="1"/>
      <c r="N177" s="1"/>
      <c r="O177" s="1"/>
      <c r="P177" s="1"/>
    </row>
    <row r="178" spans="1:16" ht="12.75" customHeight="1">
      <c r="A178" s="1"/>
      <c r="B178" s="1"/>
      <c r="C178" s="1"/>
      <c r="D178" s="1"/>
      <c r="E178" s="1"/>
      <c r="F178" s="1"/>
      <c r="G178" s="1"/>
      <c r="H178" s="1"/>
      <c r="I178" s="1"/>
      <c r="J178" s="1"/>
      <c r="K178" s="1"/>
      <c r="L178" s="1"/>
      <c r="M178" s="1"/>
      <c r="N178" s="1"/>
      <c r="O178" s="1"/>
      <c r="P178" s="1"/>
    </row>
    <row r="179" spans="1:16" ht="12.75" customHeight="1">
      <c r="A179" s="1"/>
      <c r="B179" s="1"/>
      <c r="C179" s="1"/>
      <c r="D179" s="1"/>
      <c r="E179" s="1"/>
      <c r="F179" s="1"/>
      <c r="G179" s="1"/>
      <c r="H179" s="1"/>
      <c r="I179" s="1"/>
      <c r="J179" s="1"/>
      <c r="K179" s="1"/>
      <c r="L179" s="1"/>
      <c r="M179" s="1"/>
      <c r="N179" s="1"/>
      <c r="O179" s="1"/>
      <c r="P179" s="1"/>
    </row>
    <row r="180" spans="1:16" ht="12.75" customHeight="1">
      <c r="A180" s="1"/>
      <c r="B180" s="1"/>
      <c r="C180" s="1"/>
      <c r="D180" s="1"/>
      <c r="E180" s="1"/>
      <c r="F180" s="1"/>
      <c r="G180" s="1"/>
      <c r="H180" s="1"/>
      <c r="I180" s="1"/>
      <c r="J180" s="1"/>
      <c r="K180" s="1"/>
      <c r="L180" s="1"/>
      <c r="M180" s="1"/>
      <c r="N180" s="1"/>
      <c r="O180" s="1"/>
      <c r="P180" s="1"/>
    </row>
    <row r="181" spans="1:16" ht="12.75" customHeight="1">
      <c r="A181" s="1"/>
      <c r="B181" s="1"/>
      <c r="C181" s="1"/>
      <c r="D181" s="1"/>
      <c r="E181" s="1"/>
      <c r="F181" s="1"/>
      <c r="G181" s="1"/>
      <c r="H181" s="1"/>
      <c r="I181" s="1"/>
      <c r="J181" s="1"/>
      <c r="K181" s="1"/>
      <c r="L181" s="1"/>
      <c r="M181" s="1"/>
      <c r="N181" s="1"/>
      <c r="O181" s="1"/>
      <c r="P181" s="1"/>
    </row>
    <row r="182" spans="1:16" ht="12.75" customHeight="1">
      <c r="A182" s="1"/>
      <c r="B182" s="1"/>
      <c r="C182" s="1"/>
      <c r="D182" s="1"/>
      <c r="E182" s="1"/>
      <c r="F182" s="1"/>
      <c r="G182" s="1"/>
      <c r="H182" s="1"/>
      <c r="I182" s="1"/>
      <c r="J182" s="1"/>
      <c r="K182" s="1"/>
      <c r="L182" s="1"/>
      <c r="M182" s="1"/>
      <c r="N182" s="1"/>
      <c r="O182" s="1"/>
      <c r="P182" s="1"/>
    </row>
    <row r="183" spans="1:16" ht="12.75" customHeight="1">
      <c r="A183" s="1"/>
      <c r="B183" s="1"/>
      <c r="C183" s="1"/>
      <c r="D183" s="1"/>
      <c r="E183" s="1"/>
      <c r="F183" s="1"/>
      <c r="G183" s="1"/>
      <c r="H183" s="1"/>
      <c r="I183" s="1"/>
      <c r="J183" s="1"/>
      <c r="K183" s="1"/>
      <c r="L183" s="1"/>
      <c r="M183" s="1"/>
      <c r="N183" s="1"/>
      <c r="O183" s="1"/>
      <c r="P183" s="1"/>
    </row>
    <row r="184" spans="1:16" ht="12.75" customHeight="1">
      <c r="A184" s="1"/>
      <c r="B184" s="1"/>
      <c r="C184" s="1"/>
      <c r="D184" s="1"/>
      <c r="E184" s="1"/>
      <c r="F184" s="1"/>
      <c r="G184" s="1"/>
      <c r="H184" s="1"/>
      <c r="I184" s="1"/>
      <c r="J184" s="1"/>
      <c r="K184" s="1"/>
      <c r="L184" s="1"/>
      <c r="M184" s="1"/>
      <c r="N184" s="1"/>
      <c r="O184" s="1"/>
      <c r="P184" s="1"/>
    </row>
    <row r="185" spans="1:16" ht="12.75" customHeight="1">
      <c r="A185" s="1"/>
      <c r="B185" s="1"/>
      <c r="C185" s="1"/>
      <c r="D185" s="1"/>
      <c r="E185" s="1"/>
      <c r="F185" s="1"/>
      <c r="G185" s="1"/>
      <c r="H185" s="1"/>
      <c r="I185" s="1"/>
      <c r="J185" s="1"/>
      <c r="K185" s="1"/>
      <c r="L185" s="1"/>
      <c r="M185" s="1"/>
      <c r="N185" s="1"/>
      <c r="O185" s="1"/>
      <c r="P185" s="1"/>
    </row>
    <row r="186" spans="1:16" ht="12.75" customHeight="1">
      <c r="A186" s="1"/>
      <c r="B186" s="1"/>
      <c r="C186" s="1"/>
      <c r="D186" s="1"/>
      <c r="E186" s="1"/>
      <c r="F186" s="1"/>
      <c r="G186" s="1"/>
      <c r="H186" s="1"/>
      <c r="I186" s="1"/>
      <c r="J186" s="1"/>
      <c r="K186" s="1"/>
      <c r="L186" s="1"/>
      <c r="M186" s="1"/>
      <c r="N186" s="1"/>
      <c r="O186" s="1"/>
      <c r="P186" s="1"/>
    </row>
    <row r="187" spans="1:16" ht="12.75" customHeight="1">
      <c r="A187" s="1"/>
      <c r="B187" s="1"/>
      <c r="C187" s="1"/>
      <c r="D187" s="1"/>
      <c r="E187" s="1"/>
      <c r="F187" s="1"/>
      <c r="G187" s="1"/>
      <c r="H187" s="1"/>
      <c r="I187" s="1"/>
      <c r="J187" s="1"/>
      <c r="K187" s="1"/>
      <c r="L187" s="1"/>
      <c r="M187" s="1"/>
      <c r="N187" s="1"/>
      <c r="O187" s="1"/>
      <c r="P187" s="1"/>
    </row>
    <row r="188" spans="1:16" ht="12.75" customHeight="1">
      <c r="A188" s="1"/>
      <c r="B188" s="1"/>
      <c r="C188" s="1"/>
      <c r="D188" s="1"/>
      <c r="E188" s="1"/>
      <c r="F188" s="1"/>
      <c r="G188" s="1"/>
      <c r="H188" s="1"/>
      <c r="I188" s="1"/>
      <c r="J188" s="1"/>
      <c r="K188" s="1"/>
      <c r="L188" s="1"/>
      <c r="M188" s="1"/>
      <c r="N188" s="1"/>
      <c r="O188" s="1"/>
      <c r="P188" s="1"/>
    </row>
    <row r="189" spans="1:16" ht="12.75" customHeight="1">
      <c r="A189" s="1"/>
      <c r="B189" s="1"/>
      <c r="C189" s="1"/>
      <c r="D189" s="1"/>
      <c r="E189" s="1"/>
      <c r="F189" s="1"/>
      <c r="G189" s="1"/>
      <c r="H189" s="1"/>
      <c r="I189" s="1"/>
      <c r="J189" s="1"/>
      <c r="K189" s="1"/>
      <c r="L189" s="1"/>
      <c r="M189" s="1"/>
      <c r="N189" s="1"/>
      <c r="O189" s="1"/>
      <c r="P189" s="1"/>
    </row>
    <row r="190" spans="1:16" ht="12.75" customHeight="1">
      <c r="A190" s="1"/>
      <c r="B190" s="1"/>
      <c r="C190" s="1"/>
      <c r="D190" s="1"/>
      <c r="E190" s="1"/>
      <c r="F190" s="1"/>
      <c r="G190" s="1"/>
      <c r="H190" s="1"/>
      <c r="I190" s="1"/>
      <c r="J190" s="1"/>
      <c r="K190" s="1"/>
      <c r="L190" s="1"/>
      <c r="M190" s="1"/>
      <c r="N190" s="1"/>
      <c r="O190" s="1"/>
      <c r="P190" s="1"/>
    </row>
    <row r="191" spans="1:16" ht="12.75" customHeight="1">
      <c r="A191" s="1"/>
      <c r="B191" s="1"/>
      <c r="C191" s="1"/>
      <c r="D191" s="1"/>
      <c r="E191" s="1"/>
      <c r="F191" s="1"/>
      <c r="G191" s="1"/>
      <c r="H191" s="1"/>
      <c r="I191" s="1"/>
      <c r="J191" s="1"/>
      <c r="K191" s="1"/>
      <c r="L191" s="1"/>
      <c r="M191" s="1"/>
      <c r="N191" s="1"/>
      <c r="O191" s="1"/>
      <c r="P191" s="1"/>
    </row>
    <row r="192" spans="1:16" ht="12.75" customHeight="1">
      <c r="A192" s="1"/>
      <c r="B192" s="1"/>
      <c r="C192" s="1"/>
      <c r="D192" s="1"/>
      <c r="E192" s="1"/>
      <c r="F192" s="1"/>
      <c r="G192" s="1"/>
      <c r="H192" s="1"/>
      <c r="I192" s="1"/>
      <c r="J192" s="1"/>
      <c r="K192" s="1"/>
      <c r="L192" s="1"/>
      <c r="M192" s="1"/>
      <c r="N192" s="1"/>
      <c r="O192" s="1"/>
      <c r="P192" s="1"/>
    </row>
    <row r="193" spans="1:16" ht="12.75" customHeight="1">
      <c r="A193" s="1"/>
      <c r="B193" s="1"/>
      <c r="C193" s="1"/>
      <c r="D193" s="1"/>
      <c r="E193" s="1"/>
      <c r="F193" s="1"/>
      <c r="G193" s="1"/>
      <c r="H193" s="1"/>
      <c r="I193" s="1"/>
      <c r="J193" s="1"/>
      <c r="K193" s="1"/>
      <c r="L193" s="1"/>
      <c r="M193" s="1"/>
      <c r="N193" s="1"/>
      <c r="O193" s="1"/>
      <c r="P193" s="1"/>
    </row>
    <row r="194" spans="1:16" ht="12.75" customHeight="1">
      <c r="A194" s="1"/>
      <c r="B194" s="1"/>
      <c r="C194" s="1"/>
      <c r="D194" s="1"/>
      <c r="E194" s="1"/>
      <c r="F194" s="1"/>
      <c r="G194" s="1"/>
      <c r="H194" s="1"/>
      <c r="I194" s="1"/>
      <c r="J194" s="1"/>
      <c r="K194" s="1"/>
      <c r="L194" s="1"/>
      <c r="M194" s="1"/>
      <c r="N194" s="1"/>
      <c r="O194" s="1"/>
      <c r="P194" s="1"/>
    </row>
    <row r="195" spans="1:16" ht="12.75" customHeight="1">
      <c r="A195" s="1"/>
      <c r="B195" s="1"/>
      <c r="C195" s="1"/>
      <c r="D195" s="1"/>
      <c r="E195" s="1"/>
      <c r="F195" s="1"/>
      <c r="G195" s="1"/>
      <c r="H195" s="1"/>
      <c r="I195" s="1"/>
      <c r="J195" s="1"/>
      <c r="K195" s="1"/>
      <c r="L195" s="1"/>
      <c r="M195" s="1"/>
      <c r="N195" s="1"/>
      <c r="O195" s="1"/>
      <c r="P195" s="1"/>
    </row>
    <row r="196" spans="1:16" ht="12.75" customHeight="1">
      <c r="A196" s="1"/>
      <c r="B196" s="1"/>
      <c r="C196" s="1"/>
      <c r="D196" s="1"/>
      <c r="E196" s="1"/>
      <c r="F196" s="1"/>
      <c r="G196" s="1"/>
      <c r="H196" s="1"/>
      <c r="I196" s="1"/>
      <c r="J196" s="1"/>
      <c r="K196" s="1"/>
      <c r="L196" s="1"/>
      <c r="M196" s="1"/>
      <c r="N196" s="1"/>
      <c r="O196" s="1"/>
      <c r="P196" s="1"/>
    </row>
    <row r="197" spans="1:16" ht="12.75" customHeight="1">
      <c r="A197" s="1"/>
      <c r="B197" s="1"/>
      <c r="C197" s="1"/>
      <c r="D197" s="1"/>
      <c r="E197" s="1"/>
      <c r="F197" s="1"/>
      <c r="G197" s="1"/>
      <c r="H197" s="1"/>
      <c r="I197" s="1"/>
      <c r="J197" s="1"/>
      <c r="K197" s="1"/>
      <c r="L197" s="1"/>
      <c r="M197" s="1"/>
      <c r="N197" s="1"/>
      <c r="O197" s="1"/>
      <c r="P197" s="1"/>
    </row>
    <row r="198" spans="1:16" ht="12.75" customHeight="1">
      <c r="A198" s="1"/>
      <c r="B198" s="1"/>
      <c r="C198" s="1"/>
      <c r="D198" s="1"/>
      <c r="E198" s="1"/>
      <c r="F198" s="1"/>
      <c r="G198" s="1"/>
      <c r="H198" s="1"/>
      <c r="I198" s="1"/>
      <c r="J198" s="1"/>
      <c r="K198" s="1"/>
      <c r="L198" s="1"/>
      <c r="M198" s="1"/>
      <c r="N198" s="1"/>
      <c r="O198" s="1"/>
      <c r="P198" s="1"/>
    </row>
    <row r="199" spans="1:16" ht="12.75" customHeight="1">
      <c r="A199" s="1"/>
      <c r="B199" s="1"/>
      <c r="C199" s="1"/>
      <c r="D199" s="1"/>
      <c r="E199" s="1"/>
      <c r="F199" s="1"/>
      <c r="G199" s="1"/>
      <c r="H199" s="1"/>
      <c r="I199" s="1"/>
      <c r="J199" s="1"/>
      <c r="K199" s="1"/>
      <c r="L199" s="1"/>
      <c r="M199" s="1"/>
      <c r="N199" s="1"/>
      <c r="O199" s="1"/>
      <c r="P199" s="1"/>
    </row>
    <row r="200" spans="1:16" ht="12.75" customHeight="1">
      <c r="A200" s="1"/>
      <c r="B200" s="1"/>
      <c r="C200" s="1"/>
      <c r="D200" s="1"/>
      <c r="E200" s="1"/>
      <c r="F200" s="1"/>
      <c r="G200" s="1"/>
      <c r="H200" s="1"/>
      <c r="I200" s="1"/>
      <c r="J200" s="1"/>
      <c r="K200" s="1"/>
      <c r="L200" s="1"/>
      <c r="M200" s="1"/>
      <c r="N200" s="1"/>
      <c r="O200" s="1"/>
      <c r="P200" s="1"/>
    </row>
    <row r="201" spans="1:16" ht="12.75" customHeight="1">
      <c r="A201" s="1"/>
      <c r="B201" s="1"/>
      <c r="C201" s="1"/>
      <c r="D201" s="1"/>
      <c r="E201" s="1"/>
      <c r="F201" s="1"/>
      <c r="G201" s="1"/>
      <c r="H201" s="1"/>
      <c r="I201" s="1"/>
      <c r="J201" s="1"/>
      <c r="K201" s="1"/>
      <c r="L201" s="1"/>
      <c r="M201" s="1"/>
      <c r="N201" s="1"/>
      <c r="O201" s="1"/>
      <c r="P201" s="1"/>
    </row>
    <row r="202" spans="1:16" ht="12.75" customHeight="1">
      <c r="A202" s="1"/>
      <c r="B202" s="1"/>
      <c r="C202" s="1"/>
      <c r="D202" s="1"/>
      <c r="E202" s="1"/>
      <c r="F202" s="1"/>
      <c r="G202" s="1"/>
      <c r="H202" s="1"/>
      <c r="I202" s="1"/>
      <c r="J202" s="1"/>
      <c r="K202" s="1"/>
      <c r="L202" s="1"/>
      <c r="M202" s="1"/>
      <c r="N202" s="1"/>
      <c r="O202" s="1"/>
      <c r="P202" s="1"/>
    </row>
    <row r="203" spans="1:16" ht="12.75" customHeight="1">
      <c r="A203" s="1"/>
      <c r="B203" s="1"/>
      <c r="C203" s="1"/>
      <c r="D203" s="1"/>
      <c r="E203" s="1"/>
      <c r="F203" s="1"/>
      <c r="G203" s="1"/>
      <c r="H203" s="1"/>
      <c r="I203" s="1"/>
      <c r="J203" s="1"/>
      <c r="K203" s="1"/>
      <c r="L203" s="1"/>
      <c r="M203" s="1"/>
      <c r="N203" s="1"/>
      <c r="O203" s="1"/>
      <c r="P203" s="1"/>
    </row>
    <row r="204" spans="1:16" ht="12.75" customHeight="1">
      <c r="A204" s="1"/>
      <c r="B204" s="1"/>
      <c r="C204" s="1"/>
      <c r="D204" s="1"/>
      <c r="E204" s="1"/>
      <c r="F204" s="1"/>
      <c r="G204" s="1"/>
      <c r="H204" s="1"/>
      <c r="I204" s="1"/>
      <c r="J204" s="1"/>
      <c r="K204" s="1"/>
      <c r="L204" s="1"/>
      <c r="M204" s="1"/>
      <c r="N204" s="1"/>
      <c r="O204" s="1"/>
      <c r="P204" s="1"/>
    </row>
    <row r="205" spans="1:16" ht="12.75" customHeight="1">
      <c r="A205" s="1"/>
      <c r="B205" s="1"/>
      <c r="C205" s="1"/>
      <c r="D205" s="1"/>
      <c r="E205" s="1"/>
      <c r="F205" s="1"/>
      <c r="G205" s="1"/>
      <c r="H205" s="1"/>
      <c r="I205" s="1"/>
      <c r="J205" s="1"/>
      <c r="K205" s="1"/>
      <c r="L205" s="1"/>
      <c r="M205" s="1"/>
      <c r="N205" s="1"/>
      <c r="O205" s="1"/>
      <c r="P205" s="1"/>
    </row>
    <row r="206" spans="1:16" ht="12.75" customHeight="1">
      <c r="A206" s="1"/>
      <c r="B206" s="1"/>
      <c r="C206" s="1"/>
      <c r="D206" s="1"/>
      <c r="E206" s="1"/>
      <c r="F206" s="1"/>
      <c r="G206" s="1"/>
      <c r="H206" s="1"/>
      <c r="I206" s="1"/>
      <c r="J206" s="1"/>
      <c r="K206" s="1"/>
      <c r="L206" s="1"/>
      <c r="M206" s="1"/>
      <c r="N206" s="1"/>
      <c r="O206" s="1"/>
      <c r="P206" s="1"/>
    </row>
    <row r="207" spans="1:16" ht="12.75" customHeight="1">
      <c r="A207" s="1"/>
      <c r="B207" s="1"/>
      <c r="C207" s="1"/>
      <c r="D207" s="1"/>
      <c r="E207" s="1"/>
      <c r="F207" s="1"/>
      <c r="G207" s="1"/>
      <c r="H207" s="1"/>
      <c r="I207" s="1"/>
      <c r="J207" s="1"/>
      <c r="K207" s="1"/>
      <c r="L207" s="1"/>
      <c r="M207" s="1"/>
      <c r="N207" s="1"/>
      <c r="O207" s="1"/>
      <c r="P207" s="1"/>
    </row>
    <row r="208" spans="1:16" ht="12.75" customHeight="1">
      <c r="A208" s="1"/>
      <c r="B208" s="1"/>
      <c r="C208" s="1"/>
      <c r="D208" s="1"/>
      <c r="E208" s="1"/>
      <c r="F208" s="1"/>
      <c r="G208" s="1"/>
      <c r="H208" s="1"/>
      <c r="I208" s="1"/>
      <c r="J208" s="1"/>
      <c r="K208" s="1"/>
      <c r="L208" s="1"/>
      <c r="M208" s="1"/>
      <c r="N208" s="1"/>
      <c r="O208" s="1"/>
      <c r="P208" s="1"/>
    </row>
    <row r="209" spans="1:16" ht="12.75" customHeight="1">
      <c r="A209" s="1"/>
      <c r="B209" s="1"/>
      <c r="C209" s="1"/>
      <c r="D209" s="1"/>
      <c r="E209" s="1"/>
      <c r="F209" s="1"/>
      <c r="G209" s="1"/>
      <c r="H209" s="1"/>
      <c r="I209" s="1"/>
      <c r="J209" s="1"/>
      <c r="K209" s="1"/>
      <c r="L209" s="1"/>
      <c r="M209" s="1"/>
      <c r="N209" s="1"/>
      <c r="O209" s="1"/>
      <c r="P209" s="1"/>
    </row>
    <row r="210" spans="1:16" ht="12.75" customHeight="1">
      <c r="A210" s="1"/>
      <c r="B210" s="1"/>
      <c r="C210" s="1"/>
      <c r="D210" s="1"/>
      <c r="E210" s="1"/>
      <c r="F210" s="1"/>
      <c r="G210" s="1"/>
      <c r="H210" s="1"/>
      <c r="I210" s="1"/>
      <c r="J210" s="1"/>
      <c r="K210" s="1"/>
      <c r="L210" s="1"/>
      <c r="M210" s="1"/>
      <c r="N210" s="1"/>
      <c r="O210" s="1"/>
      <c r="P210" s="1"/>
    </row>
    <row r="211" spans="1:16" ht="12.75" customHeight="1">
      <c r="A211" s="1"/>
      <c r="B211" s="1"/>
      <c r="C211" s="1"/>
      <c r="D211" s="1"/>
      <c r="E211" s="1"/>
      <c r="F211" s="1"/>
      <c r="G211" s="1"/>
      <c r="H211" s="1"/>
      <c r="I211" s="1"/>
      <c r="J211" s="1"/>
      <c r="K211" s="1"/>
      <c r="L211" s="1"/>
      <c r="M211" s="1"/>
      <c r="N211" s="1"/>
      <c r="O211" s="1"/>
      <c r="P211" s="1"/>
    </row>
    <row r="212" spans="1:16" ht="12.75" customHeight="1">
      <c r="A212" s="1"/>
      <c r="B212" s="1"/>
      <c r="C212" s="1"/>
      <c r="D212" s="1"/>
      <c r="E212" s="1"/>
      <c r="F212" s="1"/>
      <c r="G212" s="1"/>
      <c r="H212" s="1"/>
      <c r="I212" s="1"/>
      <c r="J212" s="1"/>
      <c r="K212" s="1"/>
      <c r="L212" s="1"/>
      <c r="M212" s="1"/>
      <c r="N212" s="1"/>
      <c r="O212" s="1"/>
      <c r="P212" s="1"/>
    </row>
    <row r="213" spans="1:16" ht="12.75" customHeight="1">
      <c r="A213" s="1"/>
      <c r="B213" s="1"/>
      <c r="C213" s="1"/>
      <c r="D213" s="1"/>
      <c r="E213" s="1"/>
      <c r="F213" s="1"/>
      <c r="G213" s="1"/>
      <c r="H213" s="1"/>
      <c r="I213" s="1"/>
      <c r="J213" s="1"/>
      <c r="K213" s="1"/>
      <c r="L213" s="1"/>
      <c r="M213" s="1"/>
      <c r="N213" s="1"/>
      <c r="O213" s="1"/>
      <c r="P213" s="1"/>
    </row>
    <row r="214" spans="1:16" ht="12.75" customHeight="1">
      <c r="A214" s="1"/>
      <c r="B214" s="1"/>
      <c r="C214" s="1"/>
      <c r="D214" s="1"/>
      <c r="E214" s="1"/>
      <c r="F214" s="1"/>
      <c r="G214" s="1"/>
      <c r="H214" s="1"/>
      <c r="I214" s="1"/>
      <c r="J214" s="1"/>
      <c r="K214" s="1"/>
      <c r="L214" s="1"/>
      <c r="M214" s="1"/>
      <c r="N214" s="1"/>
      <c r="O214" s="1"/>
      <c r="P214" s="1"/>
    </row>
    <row r="215" spans="1:16" ht="12.75" customHeight="1">
      <c r="A215" s="1"/>
      <c r="B215" s="1"/>
      <c r="C215" s="1"/>
      <c r="D215" s="1"/>
      <c r="E215" s="1"/>
      <c r="F215" s="1"/>
      <c r="G215" s="1"/>
      <c r="H215" s="1"/>
      <c r="I215" s="1"/>
      <c r="J215" s="1"/>
      <c r="K215" s="1"/>
      <c r="L215" s="1"/>
      <c r="M215" s="1"/>
      <c r="N215" s="1"/>
      <c r="O215" s="1"/>
      <c r="P215" s="1"/>
    </row>
    <row r="216" spans="1:16" ht="12.75" customHeight="1">
      <c r="A216" s="1"/>
      <c r="B216" s="1"/>
      <c r="C216" s="1"/>
      <c r="D216" s="1"/>
      <c r="E216" s="1"/>
      <c r="F216" s="1"/>
      <c r="G216" s="1"/>
      <c r="H216" s="1"/>
      <c r="I216" s="1"/>
      <c r="J216" s="1"/>
      <c r="K216" s="1"/>
      <c r="L216" s="1"/>
      <c r="M216" s="1"/>
      <c r="N216" s="1"/>
      <c r="O216" s="1"/>
      <c r="P216" s="1"/>
    </row>
    <row r="217" spans="1:16" ht="12.75" customHeight="1">
      <c r="A217" s="1"/>
      <c r="B217" s="1"/>
      <c r="C217" s="1"/>
      <c r="D217" s="1"/>
      <c r="E217" s="1"/>
      <c r="F217" s="1"/>
      <c r="G217" s="1"/>
      <c r="H217" s="1"/>
      <c r="I217" s="1"/>
      <c r="J217" s="1"/>
      <c r="K217" s="1"/>
      <c r="L217" s="1"/>
      <c r="M217" s="1"/>
      <c r="N217" s="1"/>
      <c r="O217" s="1"/>
      <c r="P217" s="1"/>
    </row>
    <row r="218" spans="1:16" ht="12.75" customHeight="1">
      <c r="A218" s="1"/>
      <c r="B218" s="1"/>
      <c r="C218" s="1"/>
      <c r="D218" s="1"/>
      <c r="E218" s="1"/>
      <c r="F218" s="1"/>
      <c r="G218" s="1"/>
      <c r="H218" s="1"/>
      <c r="I218" s="1"/>
      <c r="J218" s="1"/>
      <c r="K218" s="1"/>
      <c r="L218" s="1"/>
      <c r="M218" s="1"/>
      <c r="N218" s="1"/>
      <c r="O218" s="1"/>
      <c r="P218" s="1"/>
    </row>
    <row r="219" spans="1:16" ht="12.75" customHeight="1">
      <c r="A219" s="1"/>
      <c r="B219" s="1"/>
      <c r="C219" s="1"/>
      <c r="D219" s="1"/>
      <c r="E219" s="1"/>
      <c r="F219" s="1"/>
      <c r="G219" s="1"/>
      <c r="H219" s="1"/>
      <c r="I219" s="1"/>
      <c r="J219" s="1"/>
      <c r="K219" s="1"/>
      <c r="L219" s="1"/>
      <c r="M219" s="1"/>
      <c r="N219" s="1"/>
      <c r="O219" s="1"/>
      <c r="P219" s="1"/>
    </row>
    <row r="220" spans="1:16" ht="12.75" customHeight="1">
      <c r="A220" s="1"/>
      <c r="B220" s="1"/>
      <c r="C220" s="1"/>
      <c r="D220" s="1"/>
      <c r="E220" s="1"/>
      <c r="F220" s="1"/>
      <c r="G220" s="1"/>
      <c r="H220" s="1"/>
      <c r="I220" s="1"/>
      <c r="J220" s="1"/>
      <c r="K220" s="1"/>
      <c r="L220" s="1"/>
      <c r="M220" s="1"/>
      <c r="N220" s="1"/>
      <c r="O220" s="1"/>
      <c r="P220" s="1"/>
    </row>
    <row r="221" spans="1:16" ht="12.75" customHeight="1">
      <c r="A221" s="1"/>
      <c r="B221" s="1"/>
      <c r="C221" s="1"/>
      <c r="D221" s="1"/>
      <c r="E221" s="1"/>
      <c r="F221" s="1"/>
      <c r="G221" s="1"/>
      <c r="H221" s="1"/>
      <c r="I221" s="1"/>
      <c r="J221" s="1"/>
      <c r="K221" s="1"/>
      <c r="L221" s="1"/>
      <c r="M221" s="1"/>
      <c r="N221" s="1"/>
      <c r="O221" s="1"/>
      <c r="P221" s="1"/>
    </row>
    <row r="222" spans="1:16" ht="12.75" customHeight="1">
      <c r="A222" s="1"/>
      <c r="B222" s="1"/>
      <c r="C222" s="1"/>
      <c r="D222" s="1"/>
      <c r="E222" s="1"/>
      <c r="F222" s="1"/>
      <c r="G222" s="1"/>
      <c r="H222" s="1"/>
      <c r="I222" s="1"/>
      <c r="J222" s="1"/>
      <c r="K222" s="1"/>
      <c r="L222" s="1"/>
      <c r="M222" s="1"/>
      <c r="N222" s="1"/>
      <c r="O222" s="1"/>
      <c r="P222" s="1"/>
    </row>
    <row r="223" spans="1:16" ht="12.75" customHeight="1">
      <c r="A223" s="1"/>
      <c r="B223" s="1"/>
      <c r="C223" s="1"/>
      <c r="D223" s="1"/>
      <c r="E223" s="1"/>
      <c r="F223" s="1"/>
      <c r="G223" s="1"/>
      <c r="H223" s="1"/>
      <c r="I223" s="1"/>
      <c r="J223" s="1"/>
      <c r="K223" s="1"/>
      <c r="L223" s="1"/>
      <c r="M223" s="1"/>
      <c r="N223" s="1"/>
      <c r="O223" s="1"/>
      <c r="P223" s="1"/>
    </row>
    <row r="224" spans="1:16" ht="12.75" customHeight="1">
      <c r="A224" s="1"/>
      <c r="B224" s="1"/>
      <c r="C224" s="1"/>
      <c r="D224" s="1"/>
      <c r="E224" s="1"/>
      <c r="F224" s="1"/>
      <c r="G224" s="1"/>
      <c r="H224" s="1"/>
      <c r="I224" s="1"/>
      <c r="J224" s="1"/>
      <c r="K224" s="1"/>
      <c r="L224" s="1"/>
      <c r="M224" s="1"/>
      <c r="N224" s="1"/>
      <c r="O224" s="1"/>
      <c r="P224" s="1"/>
    </row>
    <row r="225" spans="1:16" ht="12.75" customHeight="1">
      <c r="A225" s="1"/>
      <c r="B225" s="1"/>
      <c r="C225" s="1"/>
      <c r="D225" s="1"/>
      <c r="E225" s="1"/>
      <c r="F225" s="1"/>
      <c r="G225" s="1"/>
      <c r="H225" s="1"/>
      <c r="I225" s="1"/>
      <c r="J225" s="1"/>
      <c r="K225" s="1"/>
      <c r="L225" s="1"/>
      <c r="M225" s="1"/>
      <c r="N225" s="1"/>
      <c r="O225" s="1"/>
      <c r="P225" s="1"/>
    </row>
    <row r="226" spans="1:16" ht="12.75" customHeight="1">
      <c r="A226" s="1"/>
      <c r="B226" s="1"/>
      <c r="C226" s="1"/>
      <c r="D226" s="1"/>
      <c r="E226" s="1"/>
      <c r="F226" s="1"/>
      <c r="G226" s="1"/>
      <c r="H226" s="1"/>
      <c r="I226" s="1"/>
      <c r="J226" s="1"/>
      <c r="K226" s="1"/>
      <c r="L226" s="1"/>
      <c r="M226" s="1"/>
      <c r="N226" s="1"/>
      <c r="O226" s="1"/>
      <c r="P226" s="1"/>
    </row>
    <row r="227" spans="1:16" ht="12.75" customHeight="1">
      <c r="A227" s="1"/>
      <c r="B227" s="1"/>
      <c r="C227" s="1"/>
      <c r="D227" s="1"/>
      <c r="E227" s="1"/>
      <c r="F227" s="1"/>
      <c r="G227" s="1"/>
      <c r="H227" s="1"/>
      <c r="I227" s="1"/>
      <c r="J227" s="1"/>
      <c r="K227" s="1"/>
      <c r="L227" s="1"/>
      <c r="M227" s="1"/>
      <c r="N227" s="1"/>
      <c r="O227" s="1"/>
      <c r="P227" s="1"/>
    </row>
    <row r="228" spans="1:16" ht="12.75" customHeight="1">
      <c r="A228" s="1"/>
      <c r="B228" s="1"/>
      <c r="C228" s="1"/>
      <c r="D228" s="1"/>
      <c r="E228" s="1"/>
      <c r="F228" s="1"/>
      <c r="G228" s="1"/>
      <c r="H228" s="1"/>
      <c r="I228" s="1"/>
      <c r="J228" s="1"/>
      <c r="K228" s="1"/>
      <c r="L228" s="1"/>
      <c r="M228" s="1"/>
      <c r="N228" s="1"/>
      <c r="O228" s="1"/>
      <c r="P228" s="1"/>
    </row>
    <row r="229" spans="1:16" ht="12.75" customHeight="1">
      <c r="A229" s="1"/>
      <c r="B229" s="1"/>
      <c r="C229" s="1"/>
      <c r="D229" s="1"/>
      <c r="E229" s="1"/>
      <c r="F229" s="1"/>
      <c r="G229" s="1"/>
      <c r="H229" s="1"/>
      <c r="I229" s="1"/>
      <c r="J229" s="1"/>
      <c r="K229" s="1"/>
      <c r="L229" s="1"/>
      <c r="M229" s="1"/>
      <c r="N229" s="1"/>
      <c r="O229" s="1"/>
      <c r="P229" s="1"/>
    </row>
    <row r="230" spans="1:16" ht="12.75" customHeight="1">
      <c r="A230" s="1"/>
      <c r="B230" s="1"/>
      <c r="C230" s="1"/>
      <c r="D230" s="1"/>
      <c r="E230" s="1"/>
      <c r="F230" s="1"/>
      <c r="G230" s="1"/>
      <c r="H230" s="1"/>
      <c r="I230" s="1"/>
      <c r="J230" s="1"/>
      <c r="K230" s="1"/>
      <c r="L230" s="1"/>
      <c r="M230" s="1"/>
      <c r="N230" s="1"/>
      <c r="O230" s="1"/>
      <c r="P230" s="1"/>
    </row>
    <row r="231" spans="1:16" ht="12.75" customHeight="1">
      <c r="A231" s="1"/>
      <c r="B231" s="1"/>
      <c r="C231" s="1"/>
      <c r="D231" s="1"/>
      <c r="E231" s="1"/>
      <c r="F231" s="1"/>
      <c r="G231" s="1"/>
      <c r="H231" s="1"/>
      <c r="I231" s="1"/>
      <c r="J231" s="1"/>
      <c r="K231" s="1"/>
      <c r="L231" s="1"/>
      <c r="M231" s="1"/>
      <c r="N231" s="1"/>
      <c r="O231" s="1"/>
      <c r="P231" s="1"/>
    </row>
    <row r="232" spans="1:16" ht="12.75" customHeight="1">
      <c r="A232" s="1"/>
      <c r="B232" s="1"/>
      <c r="C232" s="1"/>
      <c r="D232" s="1"/>
      <c r="E232" s="1"/>
      <c r="F232" s="1"/>
      <c r="G232" s="1"/>
      <c r="H232" s="1"/>
      <c r="I232" s="1"/>
      <c r="J232" s="1"/>
      <c r="K232" s="1"/>
      <c r="L232" s="1"/>
      <c r="M232" s="1"/>
      <c r="N232" s="1"/>
      <c r="O232" s="1"/>
      <c r="P232" s="1"/>
    </row>
    <row r="233" spans="1:16" ht="12.75" customHeight="1">
      <c r="A233" s="1"/>
      <c r="B233" s="1"/>
      <c r="C233" s="1"/>
      <c r="D233" s="1"/>
      <c r="E233" s="1"/>
      <c r="F233" s="1"/>
      <c r="G233" s="1"/>
      <c r="H233" s="1"/>
      <c r="I233" s="1"/>
      <c r="J233" s="1"/>
      <c r="K233" s="1"/>
      <c r="L233" s="1"/>
      <c r="M233" s="1"/>
      <c r="N233" s="1"/>
      <c r="O233" s="1"/>
      <c r="P233" s="1"/>
    </row>
    <row r="234" spans="1:16" ht="12.75" customHeight="1">
      <c r="A234" s="1"/>
      <c r="B234" s="1"/>
      <c r="C234" s="1"/>
      <c r="D234" s="1"/>
      <c r="E234" s="1"/>
      <c r="F234" s="1"/>
      <c r="G234" s="1"/>
      <c r="H234" s="1"/>
      <c r="I234" s="1"/>
      <c r="J234" s="1"/>
      <c r="K234" s="1"/>
      <c r="L234" s="1"/>
      <c r="M234" s="1"/>
      <c r="N234" s="1"/>
      <c r="O234" s="1"/>
      <c r="P234" s="1"/>
    </row>
    <row r="235" spans="1:16" ht="12.75" customHeight="1">
      <c r="A235" s="1"/>
      <c r="B235" s="1"/>
      <c r="C235" s="1"/>
      <c r="D235" s="1"/>
      <c r="E235" s="1"/>
      <c r="F235" s="1"/>
      <c r="G235" s="1"/>
      <c r="H235" s="1"/>
      <c r="I235" s="1"/>
      <c r="J235" s="1"/>
      <c r="K235" s="1"/>
      <c r="L235" s="1"/>
      <c r="M235" s="1"/>
      <c r="N235" s="1"/>
      <c r="O235" s="1"/>
      <c r="P235" s="1"/>
    </row>
    <row r="236" spans="1:16" ht="12.75" customHeight="1">
      <c r="A236" s="1"/>
      <c r="B236" s="1"/>
      <c r="C236" s="1"/>
      <c r="D236" s="1"/>
      <c r="E236" s="1"/>
      <c r="F236" s="1"/>
      <c r="G236" s="1"/>
      <c r="H236" s="1"/>
      <c r="I236" s="1"/>
      <c r="J236" s="1"/>
      <c r="K236" s="1"/>
      <c r="L236" s="1"/>
      <c r="M236" s="1"/>
      <c r="N236" s="1"/>
      <c r="O236" s="1"/>
      <c r="P236" s="1"/>
    </row>
    <row r="237" spans="1:16" ht="12.75" customHeight="1">
      <c r="A237" s="1"/>
      <c r="B237" s="1"/>
      <c r="C237" s="1"/>
      <c r="D237" s="1"/>
      <c r="E237" s="1"/>
      <c r="F237" s="1"/>
      <c r="G237" s="1"/>
      <c r="H237" s="1"/>
      <c r="I237" s="1"/>
      <c r="J237" s="1"/>
      <c r="K237" s="1"/>
      <c r="L237" s="1"/>
      <c r="M237" s="1"/>
      <c r="N237" s="1"/>
      <c r="O237" s="1"/>
      <c r="P237" s="1"/>
    </row>
    <row r="238" spans="1:16" ht="12.75" customHeight="1">
      <c r="A238" s="1"/>
      <c r="B238" s="1"/>
      <c r="C238" s="1"/>
      <c r="D238" s="1"/>
      <c r="E238" s="1"/>
      <c r="F238" s="1"/>
      <c r="G238" s="1"/>
      <c r="H238" s="1"/>
      <c r="I238" s="1"/>
      <c r="J238" s="1"/>
      <c r="K238" s="1"/>
      <c r="L238" s="1"/>
      <c r="M238" s="1"/>
      <c r="N238" s="1"/>
      <c r="O238" s="1"/>
      <c r="P238" s="1"/>
    </row>
    <row r="239" spans="1:16" ht="12.75" customHeight="1">
      <c r="A239" s="1"/>
      <c r="B239" s="1"/>
      <c r="C239" s="1"/>
      <c r="D239" s="1"/>
      <c r="E239" s="1"/>
      <c r="F239" s="1"/>
      <c r="G239" s="1"/>
      <c r="H239" s="1"/>
      <c r="I239" s="1"/>
      <c r="J239" s="1"/>
      <c r="K239" s="1"/>
      <c r="L239" s="1"/>
      <c r="M239" s="1"/>
      <c r="N239" s="1"/>
      <c r="O239" s="1"/>
      <c r="P239" s="1"/>
    </row>
    <row r="240" spans="1:16" ht="12.75" customHeight="1">
      <c r="A240" s="1"/>
      <c r="B240" s="1"/>
      <c r="C240" s="1"/>
      <c r="D240" s="1"/>
      <c r="E240" s="1"/>
      <c r="F240" s="1"/>
      <c r="G240" s="1"/>
      <c r="H240" s="1"/>
      <c r="I240" s="1"/>
      <c r="J240" s="1"/>
      <c r="K240" s="1"/>
      <c r="L240" s="1"/>
      <c r="M240" s="1"/>
      <c r="N240" s="1"/>
      <c r="O240" s="1"/>
      <c r="P240" s="1"/>
    </row>
    <row r="241" spans="1:16" ht="12.75" customHeight="1">
      <c r="A241" s="1"/>
      <c r="B241" s="1"/>
      <c r="C241" s="1"/>
      <c r="D241" s="1"/>
      <c r="E241" s="1"/>
      <c r="F241" s="1"/>
      <c r="G241" s="1"/>
      <c r="H241" s="1"/>
      <c r="I241" s="1"/>
      <c r="J241" s="1"/>
      <c r="K241" s="1"/>
      <c r="L241" s="1"/>
      <c r="M241" s="1"/>
      <c r="N241" s="1"/>
      <c r="O241" s="1"/>
      <c r="P241" s="1"/>
    </row>
    <row r="242" spans="1:16" ht="12.75" customHeight="1">
      <c r="A242" s="1"/>
      <c r="B242" s="1"/>
      <c r="C242" s="1"/>
      <c r="D242" s="1"/>
      <c r="E242" s="1"/>
      <c r="F242" s="1"/>
      <c r="G242" s="1"/>
      <c r="H242" s="1"/>
      <c r="I242" s="1"/>
      <c r="J242" s="1"/>
      <c r="K242" s="1"/>
      <c r="L242" s="1"/>
      <c r="M242" s="1"/>
      <c r="N242" s="1"/>
      <c r="O242" s="1"/>
      <c r="P242" s="1"/>
    </row>
    <row r="243" spans="1:16" ht="12.75" customHeight="1">
      <c r="A243" s="1"/>
      <c r="B243" s="1"/>
      <c r="C243" s="1"/>
      <c r="D243" s="1"/>
      <c r="E243" s="1"/>
      <c r="F243" s="1"/>
      <c r="G243" s="1"/>
      <c r="H243" s="1"/>
      <c r="I243" s="1"/>
      <c r="J243" s="1"/>
      <c r="K243" s="1"/>
      <c r="L243" s="1"/>
      <c r="M243" s="1"/>
      <c r="N243" s="1"/>
      <c r="O243" s="1"/>
      <c r="P243" s="1"/>
    </row>
    <row r="244" spans="1:16" ht="12.75" customHeight="1">
      <c r="A244" s="1"/>
      <c r="B244" s="1"/>
      <c r="C244" s="1"/>
      <c r="D244" s="1"/>
      <c r="E244" s="1"/>
      <c r="F244" s="1"/>
      <c r="G244" s="1"/>
      <c r="H244" s="1"/>
      <c r="I244" s="1"/>
      <c r="J244" s="1"/>
      <c r="K244" s="1"/>
      <c r="L244" s="1"/>
      <c r="M244" s="1"/>
      <c r="N244" s="1"/>
      <c r="O244" s="1"/>
      <c r="P244" s="1"/>
    </row>
    <row r="245" spans="1:16" ht="12.75" customHeight="1">
      <c r="A245" s="1"/>
      <c r="B245" s="1"/>
      <c r="C245" s="1"/>
      <c r="D245" s="1"/>
      <c r="E245" s="1"/>
      <c r="F245" s="1"/>
      <c r="G245" s="1"/>
      <c r="H245" s="1"/>
      <c r="I245" s="1"/>
      <c r="J245" s="1"/>
      <c r="K245" s="1"/>
      <c r="L245" s="1"/>
      <c r="M245" s="1"/>
      <c r="N245" s="1"/>
      <c r="O245" s="1"/>
      <c r="P245" s="1"/>
    </row>
    <row r="246" spans="1:16" ht="12.75" customHeight="1">
      <c r="A246" s="1"/>
      <c r="B246" s="1"/>
      <c r="C246" s="1"/>
      <c r="D246" s="1"/>
      <c r="E246" s="1"/>
      <c r="F246" s="1"/>
      <c r="G246" s="1"/>
      <c r="H246" s="1"/>
      <c r="I246" s="1"/>
      <c r="J246" s="1"/>
      <c r="K246" s="1"/>
      <c r="L246" s="1"/>
      <c r="M246" s="1"/>
      <c r="N246" s="1"/>
      <c r="O246" s="1"/>
      <c r="P246" s="1"/>
    </row>
    <row r="247" spans="1:16" ht="12.75" customHeight="1">
      <c r="A247" s="1"/>
      <c r="B247" s="1"/>
      <c r="C247" s="1"/>
      <c r="D247" s="1"/>
      <c r="E247" s="1"/>
      <c r="F247" s="1"/>
      <c r="G247" s="1"/>
      <c r="H247" s="1"/>
      <c r="I247" s="1"/>
      <c r="J247" s="1"/>
      <c r="K247" s="1"/>
      <c r="L247" s="1"/>
      <c r="M247" s="1"/>
      <c r="N247" s="1"/>
      <c r="O247" s="1"/>
      <c r="P247" s="1"/>
    </row>
    <row r="248" spans="1:16" ht="12.75" customHeight="1">
      <c r="A248" s="1"/>
      <c r="B248" s="1"/>
      <c r="C248" s="1"/>
      <c r="D248" s="1"/>
      <c r="E248" s="1"/>
      <c r="F248" s="1"/>
      <c r="G248" s="1"/>
      <c r="H248" s="1"/>
      <c r="I248" s="1"/>
      <c r="J248" s="1"/>
      <c r="K248" s="1"/>
      <c r="L248" s="1"/>
      <c r="M248" s="1"/>
      <c r="N248" s="1"/>
      <c r="O248" s="1"/>
      <c r="P248" s="1"/>
    </row>
    <row r="249" spans="1:16" ht="12.75" customHeight="1">
      <c r="A249" s="1"/>
      <c r="B249" s="1"/>
      <c r="C249" s="1"/>
      <c r="D249" s="1"/>
      <c r="E249" s="1"/>
      <c r="F249" s="1"/>
      <c r="G249" s="1"/>
      <c r="H249" s="1"/>
      <c r="I249" s="1"/>
      <c r="J249" s="1"/>
      <c r="K249" s="1"/>
      <c r="L249" s="1"/>
      <c r="M249" s="1"/>
      <c r="N249" s="1"/>
      <c r="O249" s="1"/>
      <c r="P249" s="1"/>
    </row>
    <row r="250" spans="1:16" ht="12.75" customHeight="1">
      <c r="A250" s="1"/>
      <c r="B250" s="1"/>
      <c r="C250" s="1"/>
      <c r="D250" s="1"/>
      <c r="E250" s="1"/>
      <c r="F250" s="1"/>
      <c r="G250" s="1"/>
      <c r="H250" s="1"/>
      <c r="I250" s="1"/>
      <c r="J250" s="1"/>
      <c r="K250" s="1"/>
      <c r="L250" s="1"/>
      <c r="M250" s="1"/>
      <c r="N250" s="1"/>
      <c r="O250" s="1"/>
      <c r="P250" s="1"/>
    </row>
    <row r="251" spans="1:16" ht="12.75" customHeight="1">
      <c r="A251" s="1"/>
      <c r="B251" s="1"/>
      <c r="C251" s="1"/>
      <c r="D251" s="1"/>
      <c r="E251" s="1"/>
      <c r="F251" s="1"/>
      <c r="G251" s="1"/>
      <c r="H251" s="1"/>
      <c r="I251" s="1"/>
      <c r="J251" s="1"/>
      <c r="K251" s="1"/>
      <c r="L251" s="1"/>
      <c r="M251" s="1"/>
      <c r="N251" s="1"/>
      <c r="O251" s="1"/>
      <c r="P251" s="1"/>
    </row>
    <row r="252" spans="1:16" ht="12.75" customHeight="1">
      <c r="A252" s="1"/>
      <c r="B252" s="1"/>
      <c r="C252" s="1"/>
      <c r="D252" s="1"/>
      <c r="E252" s="1"/>
      <c r="F252" s="1"/>
      <c r="G252" s="1"/>
      <c r="H252" s="1"/>
      <c r="I252" s="1"/>
      <c r="J252" s="1"/>
      <c r="K252" s="1"/>
      <c r="L252" s="1"/>
      <c r="M252" s="1"/>
      <c r="N252" s="1"/>
      <c r="O252" s="1"/>
      <c r="P252" s="1"/>
    </row>
    <row r="253" spans="1:16" ht="12.75" customHeight="1">
      <c r="A253" s="1"/>
      <c r="B253" s="1"/>
      <c r="C253" s="1"/>
      <c r="D253" s="1"/>
      <c r="E253" s="1"/>
      <c r="F253" s="1"/>
      <c r="G253" s="1"/>
      <c r="H253" s="1"/>
      <c r="I253" s="1"/>
      <c r="J253" s="1"/>
      <c r="K253" s="1"/>
      <c r="L253" s="1"/>
      <c r="M253" s="1"/>
      <c r="N253" s="1"/>
      <c r="O253" s="1"/>
      <c r="P253" s="1"/>
    </row>
    <row r="254" spans="1:16" ht="12.75" customHeight="1">
      <c r="A254" s="1"/>
      <c r="B254" s="1"/>
      <c r="C254" s="1"/>
      <c r="D254" s="1"/>
      <c r="E254" s="1"/>
      <c r="F254" s="1"/>
      <c r="G254" s="1"/>
      <c r="H254" s="1"/>
      <c r="I254" s="1"/>
      <c r="J254" s="1"/>
      <c r="K254" s="1"/>
      <c r="L254" s="1"/>
      <c r="M254" s="1"/>
      <c r="N254" s="1"/>
      <c r="O254" s="1"/>
      <c r="P254" s="1"/>
    </row>
    <row r="255" spans="1:16" ht="12.75" customHeight="1">
      <c r="A255" s="1"/>
      <c r="B255" s="1"/>
      <c r="C255" s="1"/>
      <c r="D255" s="1"/>
      <c r="E255" s="1"/>
      <c r="F255" s="1"/>
      <c r="G255" s="1"/>
      <c r="H255" s="1"/>
      <c r="I255" s="1"/>
      <c r="J255" s="1"/>
      <c r="K255" s="1"/>
      <c r="L255" s="1"/>
      <c r="M255" s="1"/>
      <c r="N255" s="1"/>
      <c r="O255" s="1"/>
      <c r="P255" s="1"/>
    </row>
    <row r="256" spans="1:16" ht="12.75" customHeight="1">
      <c r="A256" s="1"/>
      <c r="B256" s="1"/>
      <c r="C256" s="1"/>
      <c r="D256" s="1"/>
      <c r="E256" s="1"/>
      <c r="F256" s="1"/>
      <c r="G256" s="1"/>
      <c r="H256" s="1"/>
      <c r="I256" s="1"/>
      <c r="J256" s="1"/>
      <c r="K256" s="1"/>
      <c r="L256" s="1"/>
      <c r="M256" s="1"/>
      <c r="N256" s="1"/>
      <c r="O256" s="1"/>
      <c r="P256" s="1"/>
    </row>
    <row r="257" spans="1:16" ht="12.75" customHeight="1">
      <c r="A257" s="1"/>
      <c r="B257" s="1"/>
      <c r="C257" s="1"/>
      <c r="D257" s="1"/>
      <c r="E257" s="1"/>
      <c r="F257" s="1"/>
      <c r="G257" s="1"/>
      <c r="H257" s="1"/>
      <c r="I257" s="1"/>
      <c r="J257" s="1"/>
      <c r="K257" s="1"/>
      <c r="L257" s="1"/>
      <c r="M257" s="1"/>
      <c r="N257" s="1"/>
      <c r="O257" s="1"/>
      <c r="P257" s="1"/>
    </row>
    <row r="258" spans="1:16" ht="12.75" customHeight="1">
      <c r="A258" s="1"/>
      <c r="B258" s="1"/>
      <c r="C258" s="1"/>
      <c r="D258" s="1"/>
      <c r="E258" s="1"/>
      <c r="F258" s="1"/>
      <c r="G258" s="1"/>
      <c r="H258" s="1"/>
      <c r="I258" s="1"/>
      <c r="J258" s="1"/>
      <c r="K258" s="1"/>
      <c r="L258" s="1"/>
      <c r="M258" s="1"/>
      <c r="N258" s="1"/>
      <c r="O258" s="1"/>
      <c r="P258" s="1"/>
    </row>
    <row r="259" spans="1:16" ht="12.75" customHeight="1">
      <c r="A259" s="1"/>
      <c r="B259" s="1"/>
      <c r="C259" s="1"/>
      <c r="D259" s="1"/>
      <c r="E259" s="1"/>
      <c r="F259" s="1"/>
      <c r="G259" s="1"/>
      <c r="H259" s="1"/>
      <c r="I259" s="1"/>
      <c r="J259" s="1"/>
      <c r="K259" s="1"/>
      <c r="L259" s="1"/>
      <c r="M259" s="1"/>
      <c r="N259" s="1"/>
      <c r="O259" s="1"/>
      <c r="P259" s="1"/>
    </row>
    <row r="260" spans="1:16" ht="12.75" customHeight="1">
      <c r="A260" s="1"/>
      <c r="B260" s="1"/>
      <c r="C260" s="1"/>
      <c r="D260" s="1"/>
      <c r="E260" s="1"/>
      <c r="F260" s="1"/>
      <c r="G260" s="1"/>
      <c r="H260" s="1"/>
      <c r="I260" s="1"/>
      <c r="J260" s="1"/>
      <c r="K260" s="1"/>
      <c r="L260" s="1"/>
      <c r="M260" s="1"/>
      <c r="N260" s="1"/>
      <c r="O260" s="1"/>
      <c r="P260" s="1"/>
    </row>
    <row r="261" spans="1:16" ht="12.75" customHeight="1">
      <c r="A261" s="1"/>
      <c r="B261" s="1"/>
      <c r="C261" s="1"/>
      <c r="D261" s="1"/>
      <c r="E261" s="1"/>
      <c r="F261" s="1"/>
      <c r="G261" s="1"/>
      <c r="H261" s="1"/>
      <c r="I261" s="1"/>
      <c r="J261" s="1"/>
      <c r="K261" s="1"/>
      <c r="L261" s="1"/>
      <c r="M261" s="1"/>
      <c r="N261" s="1"/>
      <c r="O261" s="1"/>
      <c r="P261" s="1"/>
    </row>
    <row r="262" spans="1:16" ht="12.75" customHeight="1">
      <c r="A262" s="1"/>
      <c r="B262" s="1"/>
      <c r="C262" s="1"/>
      <c r="D262" s="1"/>
      <c r="E262" s="1"/>
      <c r="F262" s="1"/>
      <c r="G262" s="1"/>
      <c r="H262" s="1"/>
      <c r="I262" s="1"/>
      <c r="J262" s="1"/>
      <c r="K262" s="1"/>
      <c r="L262" s="1"/>
      <c r="M262" s="1"/>
      <c r="N262" s="1"/>
      <c r="O262" s="1"/>
      <c r="P262" s="1"/>
    </row>
    <row r="263" spans="1:16" ht="12.75" customHeight="1">
      <c r="A263" s="1"/>
      <c r="B263" s="1"/>
      <c r="C263" s="1"/>
      <c r="D263" s="1"/>
      <c r="E263" s="1"/>
      <c r="F263" s="1"/>
      <c r="G263" s="1"/>
      <c r="H263" s="1"/>
      <c r="I263" s="1"/>
      <c r="J263" s="1"/>
      <c r="K263" s="1"/>
      <c r="L263" s="1"/>
      <c r="M263" s="1"/>
      <c r="N263" s="1"/>
      <c r="O263" s="1"/>
      <c r="P263" s="1"/>
    </row>
    <row r="264" spans="1:16" ht="12.75" customHeight="1">
      <c r="A264" s="1"/>
      <c r="B264" s="1"/>
      <c r="C264" s="1"/>
      <c r="D264" s="1"/>
      <c r="E264" s="1"/>
      <c r="F264" s="1"/>
      <c r="G264" s="1"/>
      <c r="H264" s="1"/>
      <c r="I264" s="1"/>
      <c r="J264" s="1"/>
      <c r="K264" s="1"/>
      <c r="L264" s="1"/>
      <c r="M264" s="1"/>
      <c r="N264" s="1"/>
      <c r="O264" s="1"/>
      <c r="P264" s="1"/>
    </row>
    <row r="265" spans="1:16" ht="12.75" customHeight="1">
      <c r="A265" s="1"/>
      <c r="B265" s="1"/>
      <c r="C265" s="1"/>
      <c r="D265" s="1"/>
      <c r="E265" s="1"/>
      <c r="F265" s="1"/>
      <c r="G265" s="1"/>
      <c r="H265" s="1"/>
      <c r="I265" s="1"/>
      <c r="J265" s="1"/>
      <c r="K265" s="1"/>
      <c r="L265" s="1"/>
      <c r="M265" s="1"/>
      <c r="N265" s="1"/>
      <c r="O265" s="1"/>
      <c r="P265" s="1"/>
    </row>
    <row r="266" spans="1:16" ht="12.75" customHeight="1">
      <c r="A266" s="1"/>
      <c r="B266" s="1"/>
      <c r="C266" s="1"/>
      <c r="D266" s="1"/>
      <c r="E266" s="1"/>
      <c r="F266" s="1"/>
      <c r="G266" s="1"/>
      <c r="H266" s="1"/>
      <c r="I266" s="1"/>
      <c r="J266" s="1"/>
      <c r="K266" s="1"/>
      <c r="L266" s="1"/>
      <c r="M266" s="1"/>
      <c r="N266" s="1"/>
      <c r="O266" s="1"/>
      <c r="P266" s="1"/>
    </row>
    <row r="267" spans="1:16" ht="12.75" customHeight="1">
      <c r="A267" s="1"/>
      <c r="B267" s="1"/>
      <c r="C267" s="1"/>
      <c r="D267" s="1"/>
      <c r="E267" s="1"/>
      <c r="F267" s="1"/>
      <c r="G267" s="1"/>
      <c r="H267" s="1"/>
      <c r="I267" s="1"/>
      <c r="J267" s="1"/>
      <c r="K267" s="1"/>
      <c r="L267" s="1"/>
      <c r="M267" s="1"/>
      <c r="N267" s="1"/>
      <c r="O267" s="1"/>
      <c r="P267" s="1"/>
    </row>
    <row r="268" spans="1:16" ht="12.75" customHeight="1">
      <c r="A268" s="1"/>
      <c r="B268" s="1"/>
      <c r="C268" s="1"/>
      <c r="D268" s="1"/>
      <c r="E268" s="1"/>
      <c r="F268" s="1"/>
      <c r="G268" s="1"/>
      <c r="H268" s="1"/>
      <c r="I268" s="1"/>
      <c r="J268" s="1"/>
      <c r="K268" s="1"/>
      <c r="L268" s="1"/>
      <c r="M268" s="1"/>
      <c r="N268" s="1"/>
      <c r="O268" s="1"/>
      <c r="P268" s="1"/>
    </row>
    <row r="269" spans="1:16" ht="12.75" customHeight="1">
      <c r="A269" s="1"/>
      <c r="B269" s="1"/>
      <c r="C269" s="1"/>
      <c r="D269" s="1"/>
      <c r="E269" s="1"/>
      <c r="F269" s="1"/>
      <c r="G269" s="1"/>
      <c r="H269" s="1"/>
      <c r="I269" s="1"/>
      <c r="J269" s="1"/>
      <c r="K269" s="1"/>
      <c r="L269" s="1"/>
      <c r="M269" s="1"/>
      <c r="N269" s="1"/>
      <c r="O269" s="1"/>
      <c r="P269" s="1"/>
    </row>
    <row r="270" spans="1:16" ht="12.75" customHeight="1">
      <c r="A270" s="1"/>
      <c r="B270" s="1"/>
      <c r="C270" s="1"/>
      <c r="D270" s="1"/>
      <c r="E270" s="1"/>
      <c r="F270" s="1"/>
      <c r="G270" s="1"/>
      <c r="H270" s="1"/>
      <c r="I270" s="1"/>
      <c r="J270" s="1"/>
      <c r="K270" s="1"/>
      <c r="L270" s="1"/>
      <c r="M270" s="1"/>
      <c r="N270" s="1"/>
      <c r="O270" s="1"/>
      <c r="P270" s="1"/>
    </row>
    <row r="271" spans="1:16" ht="12.75" customHeight="1">
      <c r="A271" s="1"/>
      <c r="B271" s="1"/>
      <c r="C271" s="1"/>
      <c r="D271" s="1"/>
      <c r="E271" s="1"/>
      <c r="F271" s="1"/>
      <c r="G271" s="1"/>
      <c r="H271" s="1"/>
      <c r="I271" s="1"/>
      <c r="J271" s="1"/>
      <c r="K271" s="1"/>
      <c r="L271" s="1"/>
      <c r="M271" s="1"/>
      <c r="N271" s="1"/>
      <c r="O271" s="1"/>
      <c r="P271" s="1"/>
    </row>
    <row r="272" spans="1:16" ht="12.75" customHeight="1">
      <c r="A272" s="1"/>
      <c r="B272" s="1"/>
      <c r="C272" s="1"/>
      <c r="D272" s="1"/>
      <c r="E272" s="1"/>
      <c r="F272" s="1"/>
      <c r="G272" s="1"/>
      <c r="H272" s="1"/>
      <c r="I272" s="1"/>
      <c r="J272" s="1"/>
      <c r="K272" s="1"/>
      <c r="L272" s="1"/>
      <c r="M272" s="1"/>
      <c r="N272" s="1"/>
      <c r="O272" s="1"/>
      <c r="P272" s="1"/>
    </row>
    <row r="273" spans="1:16" ht="12.75" customHeight="1">
      <c r="A273" s="1"/>
      <c r="B273" s="1"/>
      <c r="C273" s="1"/>
      <c r="D273" s="1"/>
      <c r="E273" s="1"/>
      <c r="F273" s="1"/>
      <c r="G273" s="1"/>
      <c r="H273" s="1"/>
      <c r="I273" s="1"/>
      <c r="J273" s="1"/>
      <c r="K273" s="1"/>
      <c r="L273" s="1"/>
      <c r="M273" s="1"/>
      <c r="N273" s="1"/>
      <c r="O273" s="1"/>
      <c r="P273" s="1"/>
    </row>
    <row r="274" spans="1:16" ht="12.75" customHeight="1">
      <c r="A274" s="1"/>
      <c r="B274" s="1"/>
      <c r="C274" s="1"/>
      <c r="D274" s="1"/>
      <c r="E274" s="1"/>
      <c r="F274" s="1"/>
      <c r="G274" s="1"/>
      <c r="H274" s="1"/>
      <c r="I274" s="1"/>
      <c r="J274" s="1"/>
      <c r="K274" s="1"/>
      <c r="L274" s="1"/>
      <c r="M274" s="1"/>
      <c r="N274" s="1"/>
      <c r="O274" s="1"/>
      <c r="P274" s="1"/>
    </row>
    <row r="275" spans="1:16" ht="12.75" customHeight="1">
      <c r="A275" s="1"/>
      <c r="B275" s="1"/>
      <c r="C275" s="1"/>
      <c r="D275" s="1"/>
      <c r="E275" s="1"/>
      <c r="F275" s="1"/>
      <c r="G275" s="1"/>
      <c r="H275" s="1"/>
      <c r="I275" s="1"/>
      <c r="J275" s="1"/>
      <c r="K275" s="1"/>
      <c r="L275" s="1"/>
      <c r="M275" s="1"/>
      <c r="N275" s="1"/>
      <c r="O275" s="1"/>
      <c r="P275" s="1"/>
    </row>
    <row r="276" spans="1:16" ht="12.75" customHeight="1">
      <c r="A276" s="1"/>
      <c r="B276" s="1"/>
      <c r="C276" s="1"/>
      <c r="D276" s="1"/>
      <c r="E276" s="1"/>
      <c r="F276" s="1"/>
      <c r="G276" s="1"/>
      <c r="H276" s="1"/>
      <c r="I276" s="1"/>
      <c r="J276" s="1"/>
      <c r="K276" s="1"/>
      <c r="L276" s="1"/>
      <c r="M276" s="1"/>
      <c r="N276" s="1"/>
      <c r="O276" s="1"/>
      <c r="P276" s="1"/>
    </row>
    <row r="277" spans="1:16" ht="12.75" customHeight="1">
      <c r="A277" s="1"/>
      <c r="B277" s="1"/>
      <c r="C277" s="1"/>
      <c r="D277" s="1"/>
      <c r="E277" s="1"/>
      <c r="F277" s="1"/>
      <c r="G277" s="1"/>
      <c r="H277" s="1"/>
      <c r="I277" s="1"/>
      <c r="J277" s="1"/>
      <c r="K277" s="1"/>
      <c r="L277" s="1"/>
      <c r="M277" s="1"/>
      <c r="N277" s="1"/>
      <c r="O277" s="1"/>
      <c r="P277" s="1"/>
    </row>
    <row r="278" spans="1:16" ht="12.75" customHeight="1">
      <c r="A278" s="1"/>
      <c r="B278" s="1"/>
      <c r="C278" s="1"/>
      <c r="D278" s="1"/>
      <c r="E278" s="1"/>
      <c r="F278" s="1"/>
      <c r="G278" s="1"/>
      <c r="H278" s="1"/>
      <c r="I278" s="1"/>
      <c r="J278" s="1"/>
      <c r="K278" s="1"/>
      <c r="L278" s="1"/>
      <c r="M278" s="1"/>
      <c r="N278" s="1"/>
      <c r="O278" s="1"/>
      <c r="P278" s="1"/>
    </row>
    <row r="279" spans="1:16" ht="12.75" customHeight="1">
      <c r="A279" s="1"/>
      <c r="B279" s="1"/>
      <c r="C279" s="1"/>
      <c r="D279" s="1"/>
      <c r="E279" s="1"/>
      <c r="F279" s="1"/>
      <c r="G279" s="1"/>
      <c r="H279" s="1"/>
      <c r="I279" s="1"/>
      <c r="J279" s="1"/>
      <c r="K279" s="1"/>
      <c r="L279" s="1"/>
      <c r="M279" s="1"/>
      <c r="N279" s="1"/>
      <c r="O279" s="1"/>
      <c r="P279" s="1"/>
    </row>
    <row r="280" spans="1:16" ht="12.75" customHeight="1">
      <c r="A280" s="1"/>
      <c r="B280" s="1"/>
      <c r="C280" s="1"/>
      <c r="D280" s="1"/>
      <c r="E280" s="1"/>
      <c r="F280" s="1"/>
      <c r="G280" s="1"/>
      <c r="H280" s="1"/>
      <c r="I280" s="1"/>
      <c r="J280" s="1"/>
      <c r="K280" s="1"/>
      <c r="L280" s="1"/>
      <c r="M280" s="1"/>
      <c r="N280" s="1"/>
      <c r="O280" s="1"/>
      <c r="P280" s="1"/>
    </row>
    <row r="281" spans="1:16" ht="12.75" customHeight="1">
      <c r="A281" s="1"/>
      <c r="B281" s="1"/>
      <c r="C281" s="1"/>
      <c r="D281" s="1"/>
      <c r="E281" s="1"/>
      <c r="F281" s="1"/>
      <c r="G281" s="1"/>
      <c r="H281" s="1"/>
      <c r="I281" s="1"/>
      <c r="J281" s="1"/>
      <c r="K281" s="1"/>
      <c r="L281" s="1"/>
      <c r="M281" s="1"/>
      <c r="N281" s="1"/>
      <c r="O281" s="1"/>
      <c r="P281" s="1"/>
    </row>
    <row r="282" spans="1:16" ht="12.75" customHeight="1">
      <c r="A282" s="1"/>
      <c r="B282" s="1"/>
      <c r="C282" s="1"/>
      <c r="D282" s="1"/>
      <c r="E282" s="1"/>
      <c r="F282" s="1"/>
      <c r="G282" s="1"/>
      <c r="H282" s="1"/>
      <c r="I282" s="1"/>
      <c r="J282" s="1"/>
      <c r="K282" s="1"/>
      <c r="L282" s="1"/>
      <c r="M282" s="1"/>
      <c r="N282" s="1"/>
      <c r="O282" s="1"/>
      <c r="P282" s="1"/>
    </row>
    <row r="283" spans="1:16" ht="12.75" customHeight="1">
      <c r="A283" s="1"/>
      <c r="B283" s="1"/>
      <c r="C283" s="1"/>
      <c r="D283" s="1"/>
      <c r="E283" s="1"/>
      <c r="F283" s="1"/>
      <c r="G283" s="1"/>
      <c r="H283" s="1"/>
      <c r="I283" s="1"/>
      <c r="J283" s="1"/>
      <c r="K283" s="1"/>
      <c r="L283" s="1"/>
      <c r="M283" s="1"/>
      <c r="N283" s="1"/>
      <c r="O283" s="1"/>
      <c r="P283" s="1"/>
    </row>
    <row r="284" spans="1:16" ht="12.75" customHeight="1">
      <c r="A284" s="1"/>
      <c r="B284" s="1"/>
      <c r="C284" s="1"/>
      <c r="D284" s="1"/>
      <c r="E284" s="1"/>
      <c r="F284" s="1"/>
      <c r="G284" s="1"/>
      <c r="H284" s="1"/>
      <c r="I284" s="1"/>
      <c r="J284" s="1"/>
      <c r="K284" s="1"/>
      <c r="L284" s="1"/>
      <c r="M284" s="1"/>
      <c r="N284" s="1"/>
      <c r="O284" s="1"/>
      <c r="P284" s="1"/>
    </row>
    <row r="285" spans="1:16" ht="12.75" customHeight="1">
      <c r="A285" s="1"/>
      <c r="B285" s="1"/>
      <c r="C285" s="1"/>
      <c r="D285" s="1"/>
      <c r="E285" s="1"/>
      <c r="F285" s="1"/>
      <c r="G285" s="1"/>
      <c r="H285" s="1"/>
      <c r="I285" s="1"/>
      <c r="J285" s="1"/>
      <c r="K285" s="1"/>
      <c r="L285" s="1"/>
      <c r="M285" s="1"/>
      <c r="N285" s="1"/>
      <c r="O285" s="1"/>
      <c r="P285" s="1"/>
    </row>
    <row r="286" spans="1:16" ht="12.75" customHeight="1">
      <c r="A286" s="1"/>
      <c r="B286" s="1"/>
      <c r="C286" s="1"/>
      <c r="D286" s="1"/>
      <c r="E286" s="1"/>
      <c r="F286" s="1"/>
      <c r="G286" s="1"/>
      <c r="H286" s="1"/>
      <c r="I286" s="1"/>
      <c r="J286" s="1"/>
      <c r="K286" s="1"/>
      <c r="L286" s="1"/>
      <c r="M286" s="1"/>
      <c r="N286" s="1"/>
      <c r="O286" s="1"/>
      <c r="P286" s="1"/>
    </row>
    <row r="287" spans="1:16" ht="12.75" customHeight="1">
      <c r="A287" s="1"/>
      <c r="B287" s="1"/>
      <c r="C287" s="1"/>
      <c r="D287" s="1"/>
      <c r="E287" s="1"/>
      <c r="F287" s="1"/>
      <c r="G287" s="1"/>
      <c r="H287" s="1"/>
      <c r="I287" s="1"/>
      <c r="J287" s="1"/>
      <c r="K287" s="1"/>
      <c r="L287" s="1"/>
      <c r="M287" s="1"/>
      <c r="N287" s="1"/>
      <c r="O287" s="1"/>
      <c r="P287" s="1"/>
    </row>
    <row r="288" spans="1:16" ht="12.75" customHeight="1">
      <c r="A288" s="1"/>
      <c r="B288" s="1"/>
      <c r="C288" s="1"/>
      <c r="D288" s="1"/>
      <c r="E288" s="1"/>
      <c r="F288" s="1"/>
      <c r="G288" s="1"/>
      <c r="H288" s="1"/>
      <c r="I288" s="1"/>
      <c r="J288" s="1"/>
      <c r="K288" s="1"/>
      <c r="L288" s="1"/>
      <c r="M288" s="1"/>
      <c r="N288" s="1"/>
      <c r="O288" s="1"/>
      <c r="P288" s="1"/>
    </row>
    <row r="289" spans="1:16" ht="12.75" customHeight="1">
      <c r="A289" s="1"/>
      <c r="B289" s="1"/>
      <c r="C289" s="1"/>
      <c r="D289" s="1"/>
      <c r="E289" s="1"/>
      <c r="F289" s="1"/>
      <c r="G289" s="1"/>
      <c r="H289" s="1"/>
      <c r="I289" s="1"/>
      <c r="J289" s="1"/>
      <c r="K289" s="1"/>
      <c r="L289" s="1"/>
      <c r="M289" s="1"/>
      <c r="N289" s="1"/>
      <c r="O289" s="1"/>
      <c r="P289" s="1"/>
    </row>
    <row r="290" spans="1:16" ht="12.75" customHeight="1">
      <c r="A290" s="1"/>
      <c r="B290" s="1"/>
      <c r="C290" s="1"/>
      <c r="D290" s="1"/>
      <c r="E290" s="1"/>
      <c r="F290" s="1"/>
      <c r="G290" s="1"/>
      <c r="H290" s="1"/>
      <c r="I290" s="1"/>
      <c r="J290" s="1"/>
      <c r="K290" s="1"/>
      <c r="L290" s="1"/>
      <c r="M290" s="1"/>
      <c r="N290" s="1"/>
      <c r="O290" s="1"/>
      <c r="P290" s="1"/>
    </row>
    <row r="291" spans="1:16" ht="12.75" customHeight="1">
      <c r="A291" s="1"/>
      <c r="B291" s="1"/>
      <c r="C291" s="1"/>
      <c r="D291" s="1"/>
      <c r="E291" s="1"/>
      <c r="F291" s="1"/>
      <c r="G291" s="1"/>
      <c r="H291" s="1"/>
      <c r="I291" s="1"/>
      <c r="J291" s="1"/>
      <c r="K291" s="1"/>
      <c r="L291" s="1"/>
      <c r="M291" s="1"/>
      <c r="N291" s="1"/>
      <c r="O291" s="1"/>
      <c r="P291" s="1"/>
    </row>
    <row r="292" spans="1:16" ht="12.75" customHeight="1">
      <c r="A292" s="1"/>
      <c r="B292" s="1"/>
      <c r="C292" s="1"/>
      <c r="D292" s="1"/>
      <c r="E292" s="1"/>
      <c r="F292" s="1"/>
      <c r="G292" s="1"/>
      <c r="H292" s="1"/>
      <c r="I292" s="1"/>
      <c r="J292" s="1"/>
      <c r="K292" s="1"/>
      <c r="L292" s="1"/>
      <c r="M292" s="1"/>
      <c r="N292" s="1"/>
      <c r="O292" s="1"/>
      <c r="P292" s="1"/>
    </row>
    <row r="293" spans="1:16" ht="12.75" customHeight="1">
      <c r="A293" s="1"/>
      <c r="B293" s="1"/>
      <c r="C293" s="1"/>
      <c r="D293" s="1"/>
      <c r="E293" s="1"/>
      <c r="F293" s="1"/>
      <c r="G293" s="1"/>
      <c r="H293" s="1"/>
      <c r="I293" s="1"/>
      <c r="J293" s="1"/>
      <c r="K293" s="1"/>
      <c r="L293" s="1"/>
      <c r="M293" s="1"/>
      <c r="N293" s="1"/>
      <c r="O293" s="1"/>
      <c r="P293" s="1"/>
    </row>
    <row r="294" spans="1:16" ht="12.75" customHeight="1">
      <c r="A294" s="1"/>
      <c r="B294" s="1"/>
      <c r="C294" s="1"/>
      <c r="D294" s="1"/>
      <c r="E294" s="1"/>
      <c r="F294" s="1"/>
      <c r="G294" s="1"/>
      <c r="H294" s="1"/>
      <c r="I294" s="1"/>
      <c r="J294" s="1"/>
      <c r="K294" s="1"/>
      <c r="L294" s="1"/>
      <c r="M294" s="1"/>
      <c r="N294" s="1"/>
      <c r="O294" s="1"/>
      <c r="P294" s="1"/>
    </row>
    <row r="295" spans="1:16" ht="12.75" customHeight="1">
      <c r="A295" s="1"/>
      <c r="B295" s="1"/>
      <c r="C295" s="1"/>
      <c r="D295" s="1"/>
      <c r="E295" s="1"/>
      <c r="F295" s="1"/>
      <c r="G295" s="1"/>
      <c r="H295" s="1"/>
      <c r="I295" s="1"/>
      <c r="J295" s="1"/>
      <c r="K295" s="1"/>
      <c r="L295" s="1"/>
      <c r="M295" s="1"/>
      <c r="N295" s="1"/>
      <c r="O295" s="1"/>
      <c r="P295" s="1"/>
    </row>
    <row r="296" spans="1:16" ht="12.75" customHeight="1"/>
    <row r="297" spans="1:16" ht="12.75" customHeight="1"/>
    <row r="298" spans="1:16" ht="12.75" customHeight="1"/>
    <row r="299" spans="1:16" ht="12.75" customHeight="1"/>
    <row r="300" spans="1:16" ht="12.75" customHeight="1"/>
    <row r="301" spans="1:16" ht="12.75" customHeight="1"/>
    <row r="302" spans="1:16" ht="12.75" customHeight="1"/>
    <row r="303" spans="1:16" ht="12.75" customHeight="1"/>
    <row r="304" spans="1:16"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sheetData>
  <mergeCells count="20">
    <mergeCell ref="A21:B21"/>
    <mergeCell ref="A22:B22"/>
    <mergeCell ref="A10:B10"/>
    <mergeCell ref="A11:B11"/>
    <mergeCell ref="A20:B20"/>
    <mergeCell ref="A12:B12"/>
    <mergeCell ref="A13:B13"/>
    <mergeCell ref="A9:B9"/>
    <mergeCell ref="A19:B19"/>
    <mergeCell ref="A18:B18"/>
    <mergeCell ref="F21:G21"/>
    <mergeCell ref="F22:G22"/>
    <mergeCell ref="F11:G11"/>
    <mergeCell ref="F10:G10"/>
    <mergeCell ref="F9:G9"/>
    <mergeCell ref="F12:G12"/>
    <mergeCell ref="F13:G13"/>
    <mergeCell ref="F20:G20"/>
    <mergeCell ref="F18:G18"/>
    <mergeCell ref="F19:G19"/>
  </mergeCells>
  <hyperlinks>
    <hyperlink ref="C33" location="Loan Amortization!A1" display="Click to see Loan Amortization" xr:uid="{00000000-0004-0000-0300-000000000000}"/>
  </hyperlinks>
  <pageMargins left="1" right="1" top="0.75" bottom="0.75" header="0" footer="0"/>
  <pageSetup scale="90" orientation="landscape"/>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993"/>
  <sheetViews>
    <sheetView showGridLines="0" workbookViewId="0"/>
  </sheetViews>
  <sheetFormatPr baseColWidth="10" defaultColWidth="14.5" defaultRowHeight="15" customHeight="1"/>
  <cols>
    <col min="1" max="1" width="30.1640625" customWidth="1"/>
    <col min="2" max="2" width="12" customWidth="1"/>
    <col min="3" max="3" width="11.5" customWidth="1"/>
    <col min="4" max="4" width="11.1640625" customWidth="1"/>
    <col min="5" max="5" width="11.83203125" customWidth="1"/>
    <col min="6" max="6" width="12.83203125" customWidth="1"/>
    <col min="7" max="7" width="12.1640625" customWidth="1"/>
    <col min="8" max="8" width="11.6640625" customWidth="1"/>
    <col min="9" max="9" width="11" customWidth="1"/>
    <col min="10" max="10" width="11.5" customWidth="1"/>
    <col min="11" max="11" width="12" customWidth="1"/>
    <col min="12" max="25" width="8.83203125" customWidth="1"/>
  </cols>
  <sheetData>
    <row r="1" spans="1:12" ht="12.75" customHeight="1">
      <c r="A1" s="7"/>
      <c r="K1" s="14"/>
    </row>
    <row r="2" spans="1:12" ht="12.75" customHeight="1">
      <c r="A2" s="2" t="s">
        <v>209</v>
      </c>
      <c r="K2" s="14"/>
    </row>
    <row r="3" spans="1:12" ht="12.75" customHeight="1">
      <c r="A3" s="7" t="s">
        <v>210</v>
      </c>
      <c r="B3" s="1"/>
      <c r="C3" s="1"/>
      <c r="D3" s="1"/>
      <c r="E3" s="1"/>
      <c r="F3" s="1"/>
      <c r="G3" s="1"/>
      <c r="H3" s="1"/>
      <c r="I3" s="1"/>
      <c r="J3" s="1"/>
      <c r="K3" s="14"/>
    </row>
    <row r="4" spans="1:12" ht="12.75" customHeight="1">
      <c r="A4" s="7"/>
      <c r="B4" s="1"/>
      <c r="C4" s="1"/>
      <c r="D4" s="1"/>
      <c r="E4" s="1"/>
      <c r="F4" s="1"/>
      <c r="G4" s="1"/>
      <c r="H4" s="1"/>
      <c r="I4" s="1"/>
      <c r="J4" s="1"/>
      <c r="K4" s="14"/>
    </row>
    <row r="5" spans="1:12" ht="12.75" customHeight="1">
      <c r="A5" s="24" t="s">
        <v>211</v>
      </c>
      <c r="B5" s="24" t="s">
        <v>212</v>
      </c>
      <c r="C5" s="24" t="s">
        <v>213</v>
      </c>
      <c r="D5" s="24" t="s">
        <v>214</v>
      </c>
      <c r="E5" s="24" t="s">
        <v>215</v>
      </c>
      <c r="F5" s="24" t="s">
        <v>216</v>
      </c>
      <c r="G5" s="24" t="s">
        <v>217</v>
      </c>
      <c r="H5" s="24" t="s">
        <v>218</v>
      </c>
      <c r="I5" s="24" t="s">
        <v>219</v>
      </c>
      <c r="J5" s="24" t="s">
        <v>220</v>
      </c>
      <c r="K5" s="24" t="s">
        <v>221</v>
      </c>
    </row>
    <row r="6" spans="1:12" ht="12.75" customHeight="1">
      <c r="A6" s="7" t="s">
        <v>222</v>
      </c>
      <c r="B6" s="214">
        <f>'Personnel Expenses'!E27</f>
        <v>39360</v>
      </c>
      <c r="C6" s="214">
        <f>B6*(1+'Personnel Expenses'!$B$11)</f>
        <v>39753.599999999999</v>
      </c>
      <c r="D6" s="214">
        <f>C6*(1+'Personnel Expenses'!$B$11)</f>
        <v>40151.135999999999</v>
      </c>
      <c r="E6" s="214">
        <f>D6*(1+'Personnel Expenses'!$B$11)</f>
        <v>40552.647359999995</v>
      </c>
      <c r="F6" s="214">
        <f>E6*(1+'Personnel Expenses'!$B$11)</f>
        <v>40958.173833599998</v>
      </c>
      <c r="G6" s="214">
        <f>F6*(1+'Personnel Expenses'!$B$11)</f>
        <v>41367.755571935995</v>
      </c>
      <c r="H6" s="214">
        <f>G6*(1+'Personnel Expenses'!$B$11)</f>
        <v>41781.433127655357</v>
      </c>
      <c r="I6" s="214">
        <f>H6*(1+'Personnel Expenses'!$B$11)</f>
        <v>42199.24745893191</v>
      </c>
      <c r="J6" s="214">
        <f>I6*(1+'Personnel Expenses'!$B$11)</f>
        <v>42621.239933521232</v>
      </c>
      <c r="K6" s="214">
        <f>J6*(1+'Personnel Expenses'!$B$11)</f>
        <v>43047.452332856446</v>
      </c>
      <c r="L6" s="53"/>
    </row>
    <row r="7" spans="1:12" ht="12.75" customHeight="1">
      <c r="A7" s="7" t="s">
        <v>25</v>
      </c>
      <c r="B7" s="214">
        <f>'Personnel Expenses'!F27</f>
        <v>9174.0288</v>
      </c>
      <c r="C7" s="214">
        <f>B7*(1+'Personnel Expenses'!$B$11)</f>
        <v>9265.7690880000009</v>
      </c>
      <c r="D7" s="214">
        <f>C7*(1+'Personnel Expenses'!$B$11)</f>
        <v>9358.4267788800007</v>
      </c>
      <c r="E7" s="214">
        <f>D7*(1+'Personnel Expenses'!$B$11)</f>
        <v>9452.0110466688002</v>
      </c>
      <c r="F7" s="214">
        <f>E7*(1+'Personnel Expenses'!$B$11)</f>
        <v>9546.5311571354887</v>
      </c>
      <c r="G7" s="214">
        <f>F7*(1+'Personnel Expenses'!$B$11)</f>
        <v>9641.9964687068441</v>
      </c>
      <c r="H7" s="214">
        <f>G7*(1+'Personnel Expenses'!$B$11)</f>
        <v>9738.4164333939134</v>
      </c>
      <c r="I7" s="214">
        <f>H7*(1+'Personnel Expenses'!$B$11)</f>
        <v>9835.8005977278517</v>
      </c>
      <c r="J7" s="214">
        <f>I7*(1+'Personnel Expenses'!$B$11)</f>
        <v>9934.1586037051311</v>
      </c>
      <c r="K7" s="214">
        <f>J7*(1+'Personnel Expenses'!$B$11)</f>
        <v>10033.500189742183</v>
      </c>
      <c r="L7" s="53"/>
    </row>
    <row r="8" spans="1:12" ht="12.75" customHeight="1">
      <c r="A8" s="7" t="s">
        <v>27</v>
      </c>
      <c r="B8" s="214">
        <f>'Personnel Expenses'!H27</f>
        <v>0</v>
      </c>
      <c r="C8" s="214">
        <f>B8*(1+'Personnel Expenses'!$B$11)</f>
        <v>0</v>
      </c>
      <c r="D8" s="214">
        <f>C8*(1+'Personnel Expenses'!$B$11)</f>
        <v>0</v>
      </c>
      <c r="E8" s="214">
        <f>D8*(1+'Personnel Expenses'!$B$11)</f>
        <v>0</v>
      </c>
      <c r="F8" s="214">
        <f>E8*(1+'Personnel Expenses'!$B$11)</f>
        <v>0</v>
      </c>
      <c r="G8" s="214">
        <f>F8*(1+'Personnel Expenses'!$B$11)</f>
        <v>0</v>
      </c>
      <c r="H8" s="214">
        <f>G8*(1+'Personnel Expenses'!$B$11)</f>
        <v>0</v>
      </c>
      <c r="I8" s="214">
        <f>H8*(1+'Personnel Expenses'!$B$11)</f>
        <v>0</v>
      </c>
      <c r="J8" s="214">
        <f>I8*(1+'Personnel Expenses'!$B$11)</f>
        <v>0</v>
      </c>
      <c r="K8" s="214">
        <f>J8*(1+'Personnel Expenses'!$B$11)</f>
        <v>0</v>
      </c>
      <c r="L8" s="53"/>
    </row>
    <row r="9" spans="1:12" ht="12.75" customHeight="1">
      <c r="A9" s="7"/>
      <c r="B9" s="214"/>
      <c r="C9" s="214"/>
      <c r="D9" s="214"/>
      <c r="E9" s="214"/>
      <c r="F9" s="214"/>
      <c r="G9" s="214"/>
      <c r="H9" s="214"/>
      <c r="I9" s="214"/>
      <c r="J9" s="214"/>
      <c r="K9" s="214"/>
      <c r="L9" s="53"/>
    </row>
    <row r="10" spans="1:12" ht="12.75" customHeight="1">
      <c r="A10" s="7" t="s">
        <v>223</v>
      </c>
      <c r="B10" s="215">
        <f t="shared" ref="B10:K10" si="0">SUM(B6,B7,B8)</f>
        <v>48534.0288</v>
      </c>
      <c r="C10" s="215">
        <f t="shared" si="0"/>
        <v>49019.369087999999</v>
      </c>
      <c r="D10" s="215">
        <f t="shared" si="0"/>
        <v>49509.562778879997</v>
      </c>
      <c r="E10" s="215">
        <f t="shared" si="0"/>
        <v>50004.658406668794</v>
      </c>
      <c r="F10" s="215">
        <f t="shared" si="0"/>
        <v>50504.704990735489</v>
      </c>
      <c r="G10" s="215">
        <f t="shared" si="0"/>
        <v>51009.752040642838</v>
      </c>
      <c r="H10" s="215">
        <f t="shared" si="0"/>
        <v>51519.849561049268</v>
      </c>
      <c r="I10" s="215">
        <f t="shared" si="0"/>
        <v>52035.048056659762</v>
      </c>
      <c r="J10" s="215">
        <f t="shared" si="0"/>
        <v>52555.398537226363</v>
      </c>
      <c r="K10" s="215">
        <f t="shared" si="0"/>
        <v>53080.952522598629</v>
      </c>
      <c r="L10" s="53"/>
    </row>
    <row r="11" spans="1:12" ht="12.75" customHeight="1">
      <c r="A11" s="7"/>
      <c r="B11" s="214"/>
      <c r="C11" s="214"/>
      <c r="D11" s="214"/>
      <c r="E11" s="214"/>
      <c r="F11" s="214"/>
      <c r="G11" s="214"/>
      <c r="H11" s="214"/>
      <c r="I11" s="214"/>
      <c r="J11" s="214"/>
      <c r="K11" s="214"/>
      <c r="L11" s="53"/>
    </row>
    <row r="12" spans="1:12" ht="12.75" customHeight="1">
      <c r="A12" s="7" t="s">
        <v>224</v>
      </c>
      <c r="B12" s="214">
        <f>+'Market Projection'!B65</f>
        <v>17292</v>
      </c>
      <c r="C12" s="214">
        <f>+'Market Projection'!C65</f>
        <v>17930.8128</v>
      </c>
      <c r="D12" s="214">
        <f>+'Market Projection'!D65</f>
        <v>18599.494725119999</v>
      </c>
      <c r="E12" s="214">
        <f>+'Market Projection'!E65</f>
        <v>19299.527908866046</v>
      </c>
      <c r="F12" s="214">
        <f>+'Market Projection'!F65</f>
        <v>20032.468951568895</v>
      </c>
      <c r="G12" s="214">
        <f>+'Market Projection'!G65</f>
        <v>20799.952671184928</v>
      </c>
      <c r="H12" s="214">
        <f>+'Market Projection'!H65</f>
        <v>21603.696043114178</v>
      </c>
      <c r="I12" s="214">
        <f>+'Market Projection'!I65</f>
        <v>22445.502338561677</v>
      </c>
      <c r="J12" s="214">
        <f>+'Market Projection'!J65</f>
        <v>23327.265471448474</v>
      </c>
      <c r="K12" s="214">
        <f>+'Market Projection'!K65</f>
        <v>24250.974564383003</v>
      </c>
      <c r="L12" s="53"/>
    </row>
    <row r="13" spans="1:12" ht="12.75" customHeight="1">
      <c r="A13" s="7"/>
      <c r="B13" s="214"/>
      <c r="C13" s="214"/>
      <c r="D13" s="214"/>
      <c r="E13" s="214"/>
      <c r="F13" s="214"/>
      <c r="G13" s="214"/>
      <c r="H13" s="214"/>
      <c r="I13" s="214"/>
      <c r="J13" s="214"/>
      <c r="K13" s="214"/>
      <c r="L13" s="53"/>
    </row>
    <row r="14" spans="1:12" ht="12.75" customHeight="1">
      <c r="A14" s="7" t="str">
        <f>'Op Assumptions'!G14</f>
        <v>General Operations Expenses</v>
      </c>
      <c r="B14" s="214">
        <f>+'Op Assumptions'!H24*12</f>
        <v>4320</v>
      </c>
      <c r="C14" s="214">
        <f>B14*(1+'Op Assumptions'!$H$36)</f>
        <v>4363.2</v>
      </c>
      <c r="D14" s="214">
        <f>C14*(1+'Op Assumptions'!$H$36)</f>
        <v>4406.8319999999994</v>
      </c>
      <c r="E14" s="214">
        <f>D14*(1+'Op Assumptions'!$H$36)</f>
        <v>4450.9003199999997</v>
      </c>
      <c r="F14" s="214">
        <f>E14*(1+'Op Assumptions'!$H$36)</f>
        <v>4495.4093231999996</v>
      </c>
      <c r="G14" s="214">
        <f>F14*(1+'Op Assumptions'!$H$36)</f>
        <v>4540.3634164319992</v>
      </c>
      <c r="H14" s="214">
        <f>G14*(1+'Op Assumptions'!$H$36)</f>
        <v>4585.7670505963197</v>
      </c>
      <c r="I14" s="214">
        <f>H14*(1+'Op Assumptions'!$H$36)</f>
        <v>4631.6247211022828</v>
      </c>
      <c r="J14" s="214">
        <f>I14*(1+'Op Assumptions'!$H$36)</f>
        <v>4677.9409683133053</v>
      </c>
      <c r="K14" s="214">
        <f>J14*(1+'Op Assumptions'!$H$36)</f>
        <v>4724.7203779964384</v>
      </c>
      <c r="L14" s="53"/>
    </row>
    <row r="15" spans="1:12" ht="12.75" customHeight="1">
      <c r="A15" s="7"/>
      <c r="B15" s="214"/>
      <c r="C15" s="214"/>
      <c r="D15" s="214"/>
      <c r="E15" s="214"/>
      <c r="F15" s="214"/>
      <c r="G15" s="214"/>
      <c r="H15" s="214"/>
      <c r="I15" s="214"/>
      <c r="J15" s="214"/>
      <c r="K15" s="214"/>
      <c r="L15" s="53"/>
    </row>
    <row r="16" spans="1:12" ht="12.75" customHeight="1">
      <c r="A16" s="7" t="s">
        <v>225</v>
      </c>
      <c r="B16" s="215">
        <f t="shared" ref="B16:K16" si="1">+B10+B12+B14</f>
        <v>70146.0288</v>
      </c>
      <c r="C16" s="215">
        <f t="shared" si="1"/>
        <v>71313.381887999989</v>
      </c>
      <c r="D16" s="215">
        <f t="shared" si="1"/>
        <v>72515.889503999992</v>
      </c>
      <c r="E16" s="215">
        <f t="shared" si="1"/>
        <v>73755.086635534841</v>
      </c>
      <c r="F16" s="215">
        <f t="shared" si="1"/>
        <v>75032.583265504392</v>
      </c>
      <c r="G16" s="215">
        <f t="shared" si="1"/>
        <v>76350.068128259765</v>
      </c>
      <c r="H16" s="215">
        <f t="shared" si="1"/>
        <v>77709.312654759764</v>
      </c>
      <c r="I16" s="215">
        <f t="shared" si="1"/>
        <v>79112.17511632372</v>
      </c>
      <c r="J16" s="215">
        <f t="shared" si="1"/>
        <v>80560.604976988136</v>
      </c>
      <c r="K16" s="215">
        <f t="shared" si="1"/>
        <v>82056.647464978058</v>
      </c>
      <c r="L16" s="53"/>
    </row>
    <row r="17" spans="1:13" ht="12.75" customHeight="1">
      <c r="A17" s="7"/>
      <c r="B17" s="214"/>
      <c r="C17" s="214"/>
      <c r="D17" s="214"/>
      <c r="E17" s="214"/>
      <c r="F17" s="214"/>
      <c r="G17" s="214"/>
      <c r="H17" s="214"/>
      <c r="I17" s="214"/>
      <c r="J17" s="214"/>
      <c r="K17" s="214"/>
      <c r="L17" s="53"/>
    </row>
    <row r="18" spans="1:13" ht="12.75" customHeight="1">
      <c r="A18" s="24" t="s">
        <v>227</v>
      </c>
      <c r="B18" s="214"/>
      <c r="C18" s="214"/>
      <c r="D18" s="214"/>
      <c r="E18" s="214"/>
      <c r="F18" s="214"/>
      <c r="G18" s="214"/>
      <c r="H18" s="214"/>
      <c r="I18" s="214"/>
      <c r="J18" s="214"/>
      <c r="K18" s="214"/>
      <c r="L18" s="53"/>
    </row>
    <row r="19" spans="1:13" ht="12.75" customHeight="1">
      <c r="A19" s="7" t="s">
        <v>229</v>
      </c>
      <c r="B19" s="214">
        <f>'Op Assumptions'!H41</f>
        <v>600</v>
      </c>
      <c r="C19" s="214">
        <f>B19*(1+'Op Assumptions'!$H$36)</f>
        <v>606</v>
      </c>
      <c r="D19" s="214">
        <f>C19*(1+'Op Assumptions'!$H$36)</f>
        <v>612.06000000000006</v>
      </c>
      <c r="E19" s="214">
        <f>D19*(1+'Op Assumptions'!$H$36)</f>
        <v>618.18060000000003</v>
      </c>
      <c r="F19" s="214">
        <f>E19*(1+'Op Assumptions'!$H$36)</f>
        <v>624.36240600000008</v>
      </c>
      <c r="G19" s="214">
        <f>F19*(1+'Op Assumptions'!$H$36)</f>
        <v>630.60603006000008</v>
      </c>
      <c r="H19" s="214">
        <f>G19*(1+'Op Assumptions'!$H$36)</f>
        <v>636.91209036060013</v>
      </c>
      <c r="I19" s="214">
        <f>H19*(1+'Op Assumptions'!$H$36)</f>
        <v>643.28121126420615</v>
      </c>
      <c r="J19" s="214">
        <f>I19*(1+'Op Assumptions'!$H$36)</f>
        <v>649.71402337684822</v>
      </c>
      <c r="K19" s="214">
        <f>J19*(1+'Op Assumptions'!$H$36)</f>
        <v>656.21116361061672</v>
      </c>
      <c r="L19" s="53"/>
    </row>
    <row r="20" spans="1:13" ht="12.75" customHeight="1">
      <c r="A20" s="7"/>
      <c r="B20" s="214"/>
      <c r="C20" s="214"/>
      <c r="D20" s="214"/>
      <c r="E20" s="214"/>
      <c r="F20" s="214"/>
      <c r="G20" s="214"/>
      <c r="H20" s="214"/>
      <c r="I20" s="214"/>
      <c r="J20" s="214"/>
      <c r="K20" s="214"/>
      <c r="L20" s="53"/>
    </row>
    <row r="21" spans="1:13" ht="12.75" customHeight="1">
      <c r="A21" s="7" t="s">
        <v>232</v>
      </c>
      <c r="B21" s="214">
        <f>'Op Assumptions'!H42</f>
        <v>2500</v>
      </c>
      <c r="C21" s="214">
        <f>B21*(1+'Op Assumptions'!$H$36)</f>
        <v>2525</v>
      </c>
      <c r="D21" s="214">
        <f>C21*(1+'Op Assumptions'!$H$36)</f>
        <v>2550.25</v>
      </c>
      <c r="E21" s="214">
        <f>D21*(1+'Op Assumptions'!$H$36)</f>
        <v>2575.7525000000001</v>
      </c>
      <c r="F21" s="214">
        <f>E21*(1+'Op Assumptions'!$H$36)</f>
        <v>2601.510025</v>
      </c>
      <c r="G21" s="214">
        <f>F21*(1+'Op Assumptions'!$H$36)</f>
        <v>2627.5251252500002</v>
      </c>
      <c r="H21" s="214">
        <f>G21*(1+'Op Assumptions'!$H$36)</f>
        <v>2653.8003765025001</v>
      </c>
      <c r="I21" s="214">
        <f>H21*(1+'Op Assumptions'!$H$36)</f>
        <v>2680.3383802675253</v>
      </c>
      <c r="J21" s="214">
        <f>I21*(1+'Op Assumptions'!$H$36)</f>
        <v>2707.1417640702007</v>
      </c>
      <c r="K21" s="214">
        <f>J21*(1+'Op Assumptions'!$H$36)</f>
        <v>2734.2131817109025</v>
      </c>
      <c r="L21" s="53"/>
    </row>
    <row r="22" spans="1:13" ht="12.75" customHeight="1">
      <c r="A22" s="7"/>
      <c r="B22" s="214"/>
      <c r="C22" s="214"/>
      <c r="D22" s="214"/>
      <c r="E22" s="214"/>
      <c r="F22" s="214"/>
      <c r="G22" s="214"/>
      <c r="H22" s="214"/>
      <c r="I22" s="214"/>
      <c r="J22" s="214"/>
      <c r="K22" s="214"/>
      <c r="L22" s="53"/>
    </row>
    <row r="23" spans="1:13" ht="12.75" customHeight="1">
      <c r="A23" s="7" t="s">
        <v>234</v>
      </c>
      <c r="B23" s="214">
        <f>'Op Assumptions'!H27*'PP&amp;E'!C27</f>
        <v>187.5</v>
      </c>
      <c r="C23" s="214">
        <f>B23*(1+'Op Assumptions'!$H$36)</f>
        <v>189.375</v>
      </c>
      <c r="D23" s="214">
        <f>C23*(1+'Op Assumptions'!$H$36)</f>
        <v>191.26875000000001</v>
      </c>
      <c r="E23" s="214">
        <f>D23*(1+'Op Assumptions'!$H$36)</f>
        <v>193.18143750000002</v>
      </c>
      <c r="F23" s="214">
        <f>E23*(1+'Op Assumptions'!$H$36)</f>
        <v>195.11325187500003</v>
      </c>
      <c r="G23" s="214">
        <f>F23*(1+'Op Assumptions'!$H$36)</f>
        <v>197.06438439375003</v>
      </c>
      <c r="H23" s="214">
        <f>G23*(1+'Op Assumptions'!$H$36)</f>
        <v>199.03502823768753</v>
      </c>
      <c r="I23" s="214">
        <f>H23*(1+'Op Assumptions'!$H$36)</f>
        <v>201.02537852006441</v>
      </c>
      <c r="J23" s="214">
        <f>I23*(1+'Op Assumptions'!$H$36)</f>
        <v>203.03563230526504</v>
      </c>
      <c r="K23" s="214">
        <f>J23*(1+'Op Assumptions'!$H$36)</f>
        <v>205.06598862831768</v>
      </c>
      <c r="L23" s="53"/>
    </row>
    <row r="24" spans="1:13" ht="12.75" customHeight="1">
      <c r="A24" s="7"/>
      <c r="B24" s="214"/>
      <c r="C24" s="214"/>
      <c r="D24" s="214"/>
      <c r="E24" s="214"/>
      <c r="F24" s="214"/>
      <c r="G24" s="214"/>
      <c r="H24" s="214"/>
      <c r="I24" s="214"/>
      <c r="J24" s="214"/>
      <c r="K24" s="214"/>
      <c r="L24" s="53"/>
    </row>
    <row r="25" spans="1:13" ht="12.75" customHeight="1">
      <c r="A25" s="7" t="s">
        <v>191</v>
      </c>
      <c r="B25" s="214">
        <f>'PP&amp;E'!B50</f>
        <v>1282.051282051282</v>
      </c>
      <c r="C25" s="214">
        <f>'PP&amp;E'!C50</f>
        <v>1282.051282051282</v>
      </c>
      <c r="D25" s="214">
        <f>'PP&amp;E'!D50</f>
        <v>1282.051282051282</v>
      </c>
      <c r="E25" s="214">
        <f>'PP&amp;E'!E50</f>
        <v>1282.051282051282</v>
      </c>
      <c r="F25" s="214">
        <f>'PP&amp;E'!F50</f>
        <v>1282.051282051282</v>
      </c>
      <c r="G25" s="214">
        <f>'PP&amp;E'!G50</f>
        <v>1282.051282051282</v>
      </c>
      <c r="H25" s="214">
        <f>'PP&amp;E'!H50</f>
        <v>1282.051282051282</v>
      </c>
      <c r="I25" s="214">
        <f>'PP&amp;E'!I50</f>
        <v>1282.051282051282</v>
      </c>
      <c r="J25" s="214">
        <f>'PP&amp;E'!J50</f>
        <v>1282.051282051282</v>
      </c>
      <c r="K25" s="214">
        <f>'PP&amp;E'!K50</f>
        <v>1282.051282051282</v>
      </c>
      <c r="L25" s="53"/>
    </row>
    <row r="26" spans="1:13" ht="12.75" customHeight="1">
      <c r="A26" s="7"/>
      <c r="B26" s="214"/>
      <c r="C26" s="214"/>
      <c r="D26" s="214"/>
      <c r="E26" s="214"/>
      <c r="F26" s="214"/>
      <c r="G26" s="214"/>
      <c r="H26" s="214"/>
      <c r="I26" s="214"/>
      <c r="J26" s="214"/>
      <c r="K26" s="214"/>
      <c r="L26" s="53"/>
    </row>
    <row r="27" spans="1:13" ht="12.75" customHeight="1">
      <c r="A27" s="7" t="s">
        <v>235</v>
      </c>
      <c r="B27" s="214">
        <f>+'Loan Amortization'!B35</f>
        <v>5683.125</v>
      </c>
      <c r="C27" s="214">
        <f>+'Loan Amortization'!C35</f>
        <v>5298.0846401079743</v>
      </c>
      <c r="D27" s="214">
        <f>+'Loan Amortization'!D35</f>
        <v>4885.1288541237764</v>
      </c>
      <c r="E27" s="214">
        <f>+'Loan Amortization'!E35</f>
        <v>4442.2337736557256</v>
      </c>
      <c r="F27" s="214">
        <f>+'Loan Amortization'!F35</f>
        <v>3967.2287998537404</v>
      </c>
      <c r="G27" s="214">
        <f>+'Loan Amortization'!G35</f>
        <v>3457.7859654511112</v>
      </c>
      <c r="H27" s="214">
        <f>+'Loan Amortization'!H35</f>
        <v>2911.4085255542914</v>
      </c>
      <c r="I27" s="214">
        <f>+'Loan Amortization'!I35</f>
        <v>2325.4187212649522</v>
      </c>
      <c r="J27" s="214">
        <f>+'Loan Amortization'!J35</f>
        <v>1696.9446561646357</v>
      </c>
      <c r="K27" s="214">
        <f>+'Loan Amortization'!K35</f>
        <v>1022.9062213445467</v>
      </c>
      <c r="L27" s="53">
        <f>SUM(B27:K27)</f>
        <v>35690.265157520742</v>
      </c>
      <c r="M27" s="30" t="s">
        <v>236</v>
      </c>
    </row>
    <row r="28" spans="1:13" ht="12.75" customHeight="1">
      <c r="A28" s="7"/>
      <c r="B28" s="214"/>
      <c r="C28" s="214"/>
      <c r="D28" s="214"/>
      <c r="E28" s="214"/>
      <c r="F28" s="214"/>
      <c r="G28" s="214"/>
      <c r="H28" s="214"/>
      <c r="I28" s="214"/>
      <c r="J28" s="214"/>
      <c r="K28" s="214"/>
      <c r="L28" s="53"/>
    </row>
    <row r="29" spans="1:13" ht="12.75" customHeight="1">
      <c r="A29" s="7" t="s">
        <v>237</v>
      </c>
      <c r="B29" s="215">
        <f t="shared" ref="B29:K29" si="2">SUM(B19,B21,B23,B25,B27)</f>
        <v>10252.676282051281</v>
      </c>
      <c r="C29" s="215">
        <f t="shared" si="2"/>
        <v>9900.5109221592575</v>
      </c>
      <c r="D29" s="215">
        <f t="shared" si="2"/>
        <v>9520.7588861750592</v>
      </c>
      <c r="E29" s="215">
        <f t="shared" si="2"/>
        <v>9111.3995932070065</v>
      </c>
      <c r="F29" s="215">
        <f t="shared" si="2"/>
        <v>8670.2657647800224</v>
      </c>
      <c r="G29" s="215">
        <f t="shared" si="2"/>
        <v>8195.0327872061425</v>
      </c>
      <c r="H29" s="215">
        <f t="shared" si="2"/>
        <v>7683.2073027063616</v>
      </c>
      <c r="I29" s="215">
        <f t="shared" si="2"/>
        <v>7132.1149733680295</v>
      </c>
      <c r="J29" s="215">
        <f t="shared" si="2"/>
        <v>6538.8873579682313</v>
      </c>
      <c r="K29" s="215">
        <f t="shared" si="2"/>
        <v>5900.4478373456659</v>
      </c>
      <c r="L29" s="53"/>
    </row>
    <row r="30" spans="1:13" ht="12.75" customHeight="1">
      <c r="A30" s="7"/>
      <c r="B30" s="214"/>
      <c r="C30" s="214"/>
      <c r="D30" s="214"/>
      <c r="E30" s="214"/>
      <c r="F30" s="214"/>
      <c r="G30" s="214"/>
      <c r="H30" s="214"/>
      <c r="I30" s="214"/>
      <c r="J30" s="214"/>
      <c r="K30" s="214"/>
      <c r="L30" s="53"/>
    </row>
    <row r="31" spans="1:13" ht="12.75" customHeight="1">
      <c r="A31" s="24" t="s">
        <v>134</v>
      </c>
      <c r="B31" s="214"/>
      <c r="C31" s="214"/>
      <c r="D31" s="214"/>
      <c r="E31" s="214"/>
      <c r="F31" s="214"/>
      <c r="G31" s="214"/>
      <c r="H31" s="214"/>
      <c r="I31" s="214"/>
      <c r="J31" s="214"/>
      <c r="K31" s="214"/>
      <c r="L31" s="53"/>
    </row>
    <row r="32" spans="1:13" ht="12.75" customHeight="1">
      <c r="A32" s="7" t="s">
        <v>238</v>
      </c>
      <c r="B32" s="222">
        <v>200</v>
      </c>
      <c r="C32" s="214">
        <f>+B32*(1+'Op Assumptions'!$H$36)</f>
        <v>202</v>
      </c>
      <c r="D32" s="214">
        <f>+C32*(1+'Op Assumptions'!$H$36)</f>
        <v>204.02</v>
      </c>
      <c r="E32" s="214">
        <f>+D32*(1+'Op Assumptions'!$H$36)</f>
        <v>206.06020000000001</v>
      </c>
      <c r="F32" s="214">
        <f>+E32*(1+'Op Assumptions'!$H$36)</f>
        <v>208.120802</v>
      </c>
      <c r="G32" s="214">
        <f>+F32*(1+'Op Assumptions'!$H$36)</f>
        <v>210.20201001999999</v>
      </c>
      <c r="H32" s="214">
        <f>+G32*(1+'Op Assumptions'!$H$36)</f>
        <v>212.3040301202</v>
      </c>
      <c r="I32" s="214">
        <f>+H32*(1+'Op Assumptions'!$H$36)</f>
        <v>214.42707042140199</v>
      </c>
      <c r="J32" s="214">
        <f>+I32*(1+'Op Assumptions'!$H$36)</f>
        <v>216.57134112561602</v>
      </c>
      <c r="K32" s="214">
        <f>+J32*(1+'Op Assumptions'!$H$36)</f>
        <v>218.73705453687217</v>
      </c>
      <c r="L32" s="53"/>
    </row>
    <row r="33" spans="1:12" ht="12.75" customHeight="1">
      <c r="A33" s="7"/>
      <c r="B33" s="214"/>
      <c r="C33" s="214"/>
      <c r="D33" s="214"/>
      <c r="E33" s="214"/>
      <c r="F33" s="214"/>
      <c r="G33" s="214"/>
      <c r="H33" s="214"/>
      <c r="I33" s="214"/>
      <c r="J33" s="214"/>
      <c r="K33" s="214"/>
      <c r="L33" s="53"/>
    </row>
    <row r="34" spans="1:12" ht="12.75" customHeight="1">
      <c r="A34" s="7" t="s">
        <v>239</v>
      </c>
      <c r="B34" s="222">
        <v>100</v>
      </c>
      <c r="C34" s="214">
        <f>+B34*(1+'Op Assumptions'!$H$36)</f>
        <v>101</v>
      </c>
      <c r="D34" s="214">
        <f>+C34*(1+'Op Assumptions'!$H$36)</f>
        <v>102.01</v>
      </c>
      <c r="E34" s="214">
        <f>+D34*(1+'Op Assumptions'!$H$36)</f>
        <v>103.0301</v>
      </c>
      <c r="F34" s="214">
        <f>+E34*(1+'Op Assumptions'!$H$36)</f>
        <v>104.060401</v>
      </c>
      <c r="G34" s="214">
        <f>+F34*(1+'Op Assumptions'!$H$36)</f>
        <v>105.10100500999999</v>
      </c>
      <c r="H34" s="214">
        <f>+G34*(1+'Op Assumptions'!$H$36)</f>
        <v>106.1520150601</v>
      </c>
      <c r="I34" s="214">
        <f>+H34*(1+'Op Assumptions'!$H$36)</f>
        <v>107.213535210701</v>
      </c>
      <c r="J34" s="214">
        <f>+I34*(1+'Op Assumptions'!$H$36)</f>
        <v>108.28567056280801</v>
      </c>
      <c r="K34" s="214">
        <f>+J34*(1+'Op Assumptions'!$H$36)</f>
        <v>109.36852726843608</v>
      </c>
      <c r="L34" s="53"/>
    </row>
    <row r="35" spans="1:12" ht="12.75" customHeight="1">
      <c r="A35" s="7"/>
      <c r="B35" s="214"/>
      <c r="C35" s="214"/>
      <c r="D35" s="214"/>
      <c r="E35" s="214"/>
      <c r="F35" s="214"/>
      <c r="G35" s="214"/>
      <c r="H35" s="214"/>
      <c r="I35" s="214"/>
      <c r="J35" s="214"/>
      <c r="K35" s="214"/>
      <c r="L35" s="53"/>
    </row>
    <row r="36" spans="1:12" ht="12.75" customHeight="1">
      <c r="A36" s="7" t="s">
        <v>240</v>
      </c>
      <c r="B36" s="215">
        <f t="shared" ref="B36:K36" si="3">SUM(B32,B34)</f>
        <v>300</v>
      </c>
      <c r="C36" s="215">
        <f t="shared" si="3"/>
        <v>303</v>
      </c>
      <c r="D36" s="215">
        <f t="shared" si="3"/>
        <v>306.03000000000003</v>
      </c>
      <c r="E36" s="215">
        <f t="shared" si="3"/>
        <v>309.09030000000001</v>
      </c>
      <c r="F36" s="215">
        <f t="shared" si="3"/>
        <v>312.18120299999998</v>
      </c>
      <c r="G36" s="215">
        <f t="shared" si="3"/>
        <v>315.30301502999998</v>
      </c>
      <c r="H36" s="215">
        <f t="shared" si="3"/>
        <v>318.45604518030001</v>
      </c>
      <c r="I36" s="215">
        <f t="shared" si="3"/>
        <v>321.64060563210296</v>
      </c>
      <c r="J36" s="215">
        <f t="shared" si="3"/>
        <v>324.857011688424</v>
      </c>
      <c r="K36" s="215">
        <f t="shared" si="3"/>
        <v>328.10558180530825</v>
      </c>
      <c r="L36" s="53"/>
    </row>
    <row r="37" spans="1:12" ht="12.75" customHeight="1">
      <c r="A37" s="7"/>
      <c r="B37" s="214"/>
      <c r="C37" s="214"/>
      <c r="D37" s="214"/>
      <c r="E37" s="214"/>
      <c r="F37" s="214"/>
      <c r="G37" s="214"/>
      <c r="H37" s="214"/>
      <c r="I37" s="214"/>
      <c r="J37" s="214"/>
      <c r="K37" s="214"/>
      <c r="L37" s="53"/>
    </row>
    <row r="38" spans="1:12" ht="12.75" customHeight="1">
      <c r="A38" s="7" t="s">
        <v>241</v>
      </c>
      <c r="B38" s="215">
        <f t="shared" ref="B38:K38" si="4">SUM(B16,B29,B36)</f>
        <v>80698.705082051281</v>
      </c>
      <c r="C38" s="215">
        <f t="shared" si="4"/>
        <v>81516.892810159246</v>
      </c>
      <c r="D38" s="215">
        <f t="shared" si="4"/>
        <v>82342.678390175046</v>
      </c>
      <c r="E38" s="215">
        <f t="shared" si="4"/>
        <v>83175.576528741847</v>
      </c>
      <c r="F38" s="215">
        <f t="shared" si="4"/>
        <v>84015.030233284415</v>
      </c>
      <c r="G38" s="215">
        <f t="shared" si="4"/>
        <v>84860.403930495915</v>
      </c>
      <c r="H38" s="215">
        <f t="shared" si="4"/>
        <v>85710.976002646421</v>
      </c>
      <c r="I38" s="215">
        <f t="shared" si="4"/>
        <v>86565.930695323856</v>
      </c>
      <c r="J38" s="215">
        <f t="shared" si="4"/>
        <v>87424.349346644784</v>
      </c>
      <c r="K38" s="215">
        <f t="shared" si="4"/>
        <v>88285.200884129037</v>
      </c>
      <c r="L38" s="53"/>
    </row>
    <row r="39" spans="1:12" ht="12.75" customHeight="1">
      <c r="A39" s="7"/>
      <c r="B39" s="1"/>
      <c r="C39" s="1"/>
      <c r="D39" s="1"/>
      <c r="E39" s="1"/>
      <c r="F39" s="1"/>
      <c r="G39" s="1"/>
      <c r="H39" s="1"/>
      <c r="I39" s="1"/>
      <c r="J39" s="1"/>
      <c r="K39" s="14"/>
    </row>
    <row r="40" spans="1:12" ht="12.75" customHeight="1">
      <c r="A40" s="1"/>
      <c r="B40" s="1"/>
      <c r="C40" s="1"/>
      <c r="D40" s="1"/>
      <c r="E40" s="1"/>
      <c r="F40" s="1"/>
      <c r="G40" s="1"/>
      <c r="H40" s="1"/>
      <c r="I40" s="1"/>
      <c r="J40" s="1"/>
      <c r="K40" s="14"/>
    </row>
    <row r="41" spans="1:12" ht="12.75" customHeight="1">
      <c r="A41" s="7"/>
      <c r="B41" s="1"/>
      <c r="C41" s="1"/>
      <c r="D41" s="1"/>
      <c r="E41" s="1"/>
      <c r="F41" s="1"/>
      <c r="G41" s="1"/>
      <c r="H41" s="1"/>
      <c r="I41" s="1"/>
      <c r="J41" s="1"/>
      <c r="K41" s="14"/>
    </row>
    <row r="42" spans="1:12" ht="12.75" customHeight="1">
      <c r="A42" s="7"/>
      <c r="B42" s="1"/>
      <c r="C42" s="1"/>
      <c r="D42" s="1"/>
      <c r="E42" s="1"/>
      <c r="F42" s="1"/>
      <c r="G42" s="1"/>
      <c r="H42" s="1"/>
      <c r="I42" s="1"/>
      <c r="J42" s="1"/>
      <c r="K42" s="14"/>
    </row>
    <row r="43" spans="1:12" ht="12.75" customHeight="1">
      <c r="A43" s="7"/>
      <c r="B43" s="1"/>
      <c r="C43" s="1"/>
      <c r="D43" s="1"/>
      <c r="E43" s="1"/>
      <c r="F43" s="1"/>
      <c r="G43" s="1"/>
      <c r="H43" s="1"/>
      <c r="I43" s="1"/>
      <c r="J43" s="1"/>
      <c r="K43" s="14"/>
    </row>
    <row r="44" spans="1:12" ht="12.75" customHeight="1">
      <c r="A44" s="7"/>
      <c r="B44" s="1"/>
      <c r="C44" s="1"/>
      <c r="D44" s="1"/>
      <c r="E44" s="1"/>
      <c r="F44" s="1"/>
      <c r="G44" s="1"/>
      <c r="H44" s="1"/>
      <c r="I44" s="1"/>
      <c r="J44" s="1"/>
      <c r="K44" s="14"/>
    </row>
    <row r="45" spans="1:12" ht="12.75" customHeight="1">
      <c r="A45" s="7"/>
      <c r="K45" s="14"/>
    </row>
    <row r="46" spans="1:12" ht="12.75" customHeight="1">
      <c r="A46" s="7"/>
      <c r="K46" s="14"/>
    </row>
    <row r="47" spans="1:12" ht="12.75" customHeight="1">
      <c r="A47" s="7"/>
      <c r="K47" s="14"/>
    </row>
    <row r="48" spans="1:12" ht="12.75" customHeight="1">
      <c r="A48" s="7"/>
      <c r="K48" s="14"/>
    </row>
    <row r="49" spans="1:11" ht="12.75" customHeight="1">
      <c r="A49" s="7"/>
      <c r="K49" s="14"/>
    </row>
    <row r="50" spans="1:11" ht="12.75" customHeight="1">
      <c r="A50" s="7"/>
      <c r="K50" s="14"/>
    </row>
    <row r="51" spans="1:11" ht="12.75" customHeight="1">
      <c r="A51" s="7"/>
      <c r="K51" s="14"/>
    </row>
    <row r="52" spans="1:11" ht="12.75" customHeight="1">
      <c r="A52" s="7"/>
      <c r="K52" s="14"/>
    </row>
    <row r="53" spans="1:11" ht="12.75" customHeight="1">
      <c r="A53" s="7"/>
      <c r="K53" s="14"/>
    </row>
    <row r="54" spans="1:11" ht="12.75" customHeight="1">
      <c r="A54" s="7"/>
      <c r="K54" s="14"/>
    </row>
    <row r="55" spans="1:11" ht="12.75" customHeight="1">
      <c r="A55" s="7"/>
      <c r="K55" s="14"/>
    </row>
    <row r="56" spans="1:11" ht="12.75" customHeight="1">
      <c r="A56" s="7"/>
      <c r="K56" s="14"/>
    </row>
    <row r="57" spans="1:11" ht="12.75" customHeight="1">
      <c r="A57" s="7"/>
      <c r="K57" s="14"/>
    </row>
    <row r="58" spans="1:11" ht="12.75" customHeight="1">
      <c r="A58" s="7"/>
      <c r="K58" s="14"/>
    </row>
    <row r="59" spans="1:11" ht="12.75" customHeight="1">
      <c r="A59" s="7"/>
      <c r="K59" s="14"/>
    </row>
    <row r="60" spans="1:11" ht="12.75" customHeight="1">
      <c r="A60" s="7"/>
      <c r="K60" s="14"/>
    </row>
    <row r="61" spans="1:11" ht="12.75" customHeight="1">
      <c r="A61" s="7"/>
      <c r="K61" s="14"/>
    </row>
    <row r="62" spans="1:11" ht="12.75" customHeight="1">
      <c r="A62" s="7"/>
      <c r="K62" s="14"/>
    </row>
    <row r="63" spans="1:11" ht="12.75" customHeight="1">
      <c r="A63" s="7"/>
      <c r="K63" s="14"/>
    </row>
    <row r="64" spans="1:11" ht="12.75" customHeight="1">
      <c r="A64" s="7"/>
      <c r="K64" s="14"/>
    </row>
    <row r="65" spans="1:11" ht="12.75" customHeight="1">
      <c r="A65" s="7"/>
      <c r="K65" s="14"/>
    </row>
    <row r="66" spans="1:11" ht="12.75" customHeight="1">
      <c r="A66" s="7"/>
      <c r="K66" s="14"/>
    </row>
    <row r="67" spans="1:11" ht="12.75" customHeight="1">
      <c r="A67" s="7"/>
      <c r="K67" s="14"/>
    </row>
    <row r="68" spans="1:11" ht="12.75" customHeight="1">
      <c r="A68" s="7"/>
      <c r="K68" s="14"/>
    </row>
    <row r="69" spans="1:11" ht="12.75" customHeight="1">
      <c r="A69" s="7"/>
      <c r="K69" s="14"/>
    </row>
    <row r="70" spans="1:11" ht="12.75" customHeight="1">
      <c r="A70" s="7"/>
      <c r="K70" s="14"/>
    </row>
    <row r="71" spans="1:11" ht="12.75" customHeight="1">
      <c r="A71" s="7"/>
      <c r="K71" s="14"/>
    </row>
    <row r="72" spans="1:11" ht="12.75" customHeight="1">
      <c r="A72" s="7"/>
      <c r="K72" s="14"/>
    </row>
    <row r="73" spans="1:11" ht="12.75" customHeight="1">
      <c r="A73" s="7"/>
      <c r="K73" s="14"/>
    </row>
    <row r="74" spans="1:11" ht="12.75" customHeight="1">
      <c r="A74" s="7"/>
      <c r="K74" s="14"/>
    </row>
    <row r="75" spans="1:11" ht="12.75" customHeight="1">
      <c r="A75" s="7"/>
      <c r="K75" s="14"/>
    </row>
    <row r="76" spans="1:11" ht="12.75" customHeight="1">
      <c r="A76" s="7"/>
      <c r="K76" s="14"/>
    </row>
    <row r="77" spans="1:11" ht="12.75" customHeight="1">
      <c r="A77" s="7"/>
      <c r="K77" s="14"/>
    </row>
    <row r="78" spans="1:11" ht="12.75" customHeight="1">
      <c r="A78" s="7"/>
      <c r="K78" s="14"/>
    </row>
    <row r="79" spans="1:11" ht="12.75" customHeight="1">
      <c r="A79" s="7"/>
      <c r="K79" s="14"/>
    </row>
    <row r="80" spans="1:11" ht="12.75" customHeight="1">
      <c r="A80" s="7"/>
      <c r="K80" s="14"/>
    </row>
    <row r="81" spans="1:11" ht="12.75" customHeight="1">
      <c r="A81" s="7"/>
      <c r="K81" s="14"/>
    </row>
    <row r="82" spans="1:11" ht="12.75" customHeight="1">
      <c r="A82" s="7"/>
      <c r="K82" s="14"/>
    </row>
    <row r="83" spans="1:11" ht="12.75" customHeight="1">
      <c r="A83" s="7"/>
      <c r="K83" s="14"/>
    </row>
    <row r="84" spans="1:11" ht="12.75" customHeight="1">
      <c r="A84" s="7"/>
      <c r="K84" s="14"/>
    </row>
    <row r="85" spans="1:11" ht="12.75" customHeight="1">
      <c r="A85" s="7"/>
      <c r="K85" s="14"/>
    </row>
    <row r="86" spans="1:11" ht="12.75" customHeight="1">
      <c r="A86" s="7"/>
      <c r="K86" s="14"/>
    </row>
    <row r="87" spans="1:11" ht="12.75" customHeight="1">
      <c r="A87" s="7"/>
      <c r="K87" s="14"/>
    </row>
    <row r="88" spans="1:11" ht="12.75" customHeight="1">
      <c r="A88" s="7"/>
      <c r="K88" s="14"/>
    </row>
    <row r="89" spans="1:11" ht="12.75" customHeight="1">
      <c r="A89" s="7"/>
      <c r="K89" s="14"/>
    </row>
    <row r="90" spans="1:11" ht="12.75" customHeight="1">
      <c r="A90" s="7"/>
      <c r="K90" s="14"/>
    </row>
    <row r="91" spans="1:11" ht="12.75" customHeight="1">
      <c r="A91" s="7"/>
      <c r="K91" s="14"/>
    </row>
    <row r="92" spans="1:11" ht="12.75" customHeight="1">
      <c r="A92" s="7"/>
      <c r="K92" s="14"/>
    </row>
    <row r="93" spans="1:11" ht="12.75" customHeight="1">
      <c r="A93" s="7"/>
      <c r="K93" s="14"/>
    </row>
    <row r="94" spans="1:11" ht="12.75" customHeight="1">
      <c r="A94" s="7"/>
      <c r="K94" s="14"/>
    </row>
    <row r="95" spans="1:11" ht="12.75" customHeight="1">
      <c r="A95" s="7"/>
      <c r="K95" s="14"/>
    </row>
    <row r="96" spans="1:11" ht="12.75" customHeight="1">
      <c r="A96" s="7"/>
      <c r="K96" s="14"/>
    </row>
    <row r="97" spans="1:11" ht="12.75" customHeight="1">
      <c r="A97" s="7"/>
      <c r="K97" s="14"/>
    </row>
    <row r="98" spans="1:11" ht="12.75" customHeight="1">
      <c r="A98" s="7"/>
      <c r="K98" s="14"/>
    </row>
    <row r="99" spans="1:11" ht="12.75" customHeight="1">
      <c r="A99" s="7"/>
      <c r="K99" s="14"/>
    </row>
    <row r="100" spans="1:11" ht="12.75" customHeight="1">
      <c r="A100" s="7"/>
      <c r="K100" s="14"/>
    </row>
    <row r="101" spans="1:11" ht="12.75" customHeight="1">
      <c r="A101" s="7"/>
      <c r="K101" s="14"/>
    </row>
    <row r="102" spans="1:11" ht="12.75" customHeight="1">
      <c r="A102" s="7"/>
      <c r="K102" s="14"/>
    </row>
    <row r="103" spans="1:11" ht="12.75" customHeight="1">
      <c r="A103" s="7"/>
      <c r="K103" s="14"/>
    </row>
    <row r="104" spans="1:11" ht="12.75" customHeight="1">
      <c r="A104" s="7"/>
      <c r="K104" s="14"/>
    </row>
    <row r="105" spans="1:11" ht="12.75" customHeight="1">
      <c r="A105" s="7"/>
      <c r="K105" s="14"/>
    </row>
    <row r="106" spans="1:11" ht="12.75" customHeight="1">
      <c r="A106" s="7"/>
      <c r="K106" s="14"/>
    </row>
    <row r="107" spans="1:11" ht="12.75" customHeight="1">
      <c r="A107" s="7"/>
      <c r="K107" s="14"/>
    </row>
    <row r="108" spans="1:11" ht="12.75" customHeight="1">
      <c r="A108" s="7"/>
      <c r="K108" s="14"/>
    </row>
    <row r="109" spans="1:11" ht="12.75" customHeight="1">
      <c r="A109" s="7"/>
      <c r="K109" s="14"/>
    </row>
    <row r="110" spans="1:11" ht="12.75" customHeight="1">
      <c r="A110" s="7"/>
      <c r="K110" s="14"/>
    </row>
    <row r="111" spans="1:11" ht="12.75" customHeight="1">
      <c r="A111" s="7"/>
      <c r="K111" s="14"/>
    </row>
    <row r="112" spans="1:11" ht="12.75" customHeight="1">
      <c r="A112" s="7"/>
      <c r="K112" s="14"/>
    </row>
    <row r="113" spans="1:11" ht="12.75" customHeight="1">
      <c r="A113" s="7"/>
      <c r="K113" s="14"/>
    </row>
    <row r="114" spans="1:11" ht="12.75" customHeight="1">
      <c r="A114" s="7"/>
      <c r="K114" s="14"/>
    </row>
    <row r="115" spans="1:11" ht="12.75" customHeight="1">
      <c r="A115" s="7"/>
      <c r="K115" s="14"/>
    </row>
    <row r="116" spans="1:11" ht="12.75" customHeight="1">
      <c r="A116" s="7"/>
      <c r="K116" s="14"/>
    </row>
    <row r="117" spans="1:11" ht="12.75" customHeight="1">
      <c r="A117" s="7"/>
      <c r="K117" s="14"/>
    </row>
    <row r="118" spans="1:11" ht="12.75" customHeight="1">
      <c r="A118" s="7"/>
      <c r="K118" s="14"/>
    </row>
    <row r="119" spans="1:11" ht="12.75" customHeight="1">
      <c r="A119" s="7"/>
      <c r="K119" s="14"/>
    </row>
    <row r="120" spans="1:11" ht="12.75" customHeight="1">
      <c r="A120" s="7"/>
      <c r="K120" s="14"/>
    </row>
    <row r="121" spans="1:11" ht="12.75" customHeight="1">
      <c r="A121" s="7"/>
      <c r="K121" s="14"/>
    </row>
    <row r="122" spans="1:11" ht="12.75" customHeight="1">
      <c r="A122" s="7"/>
      <c r="K122" s="14"/>
    </row>
    <row r="123" spans="1:11" ht="12.75" customHeight="1">
      <c r="A123" s="7"/>
      <c r="K123" s="14"/>
    </row>
    <row r="124" spans="1:11" ht="12.75" customHeight="1">
      <c r="A124" s="7"/>
      <c r="K124" s="14"/>
    </row>
    <row r="125" spans="1:11" ht="12.75" customHeight="1">
      <c r="A125" s="7"/>
      <c r="K125" s="14"/>
    </row>
    <row r="126" spans="1:11" ht="12.75" customHeight="1">
      <c r="A126" s="7"/>
      <c r="K126" s="14"/>
    </row>
    <row r="127" spans="1:11" ht="12.75" customHeight="1">
      <c r="A127" s="7"/>
      <c r="K127" s="14"/>
    </row>
    <row r="128" spans="1:11" ht="12.75" customHeight="1">
      <c r="A128" s="7"/>
      <c r="K128" s="14"/>
    </row>
    <row r="129" spans="1:11" ht="12.75" customHeight="1">
      <c r="A129" s="7"/>
      <c r="K129" s="14"/>
    </row>
    <row r="130" spans="1:11" ht="12.75" customHeight="1">
      <c r="A130" s="7"/>
      <c r="K130" s="14"/>
    </row>
    <row r="131" spans="1:11" ht="12.75" customHeight="1">
      <c r="A131" s="7"/>
      <c r="K131" s="14"/>
    </row>
    <row r="132" spans="1:11" ht="12.75" customHeight="1">
      <c r="A132" s="7"/>
      <c r="K132" s="14"/>
    </row>
    <row r="133" spans="1:11" ht="12.75" customHeight="1">
      <c r="A133" s="7"/>
      <c r="K133" s="14"/>
    </row>
    <row r="134" spans="1:11" ht="12.75" customHeight="1">
      <c r="A134" s="7"/>
      <c r="K134" s="14"/>
    </row>
    <row r="135" spans="1:11" ht="12.75" customHeight="1">
      <c r="A135" s="7"/>
      <c r="K135" s="14"/>
    </row>
    <row r="136" spans="1:11" ht="12.75" customHeight="1">
      <c r="A136" s="7"/>
      <c r="K136" s="14"/>
    </row>
    <row r="137" spans="1:11" ht="12.75" customHeight="1">
      <c r="A137" s="7"/>
      <c r="K137" s="14"/>
    </row>
    <row r="138" spans="1:11" ht="12.75" customHeight="1">
      <c r="A138" s="7"/>
      <c r="K138" s="14"/>
    </row>
    <row r="139" spans="1:11" ht="12.75" customHeight="1">
      <c r="A139" s="7"/>
      <c r="K139" s="14"/>
    </row>
    <row r="140" spans="1:11" ht="12.75" customHeight="1">
      <c r="A140" s="7"/>
      <c r="K140" s="14"/>
    </row>
    <row r="141" spans="1:11" ht="12.75" customHeight="1">
      <c r="A141" s="7"/>
      <c r="K141" s="14"/>
    </row>
    <row r="142" spans="1:11" ht="12.75" customHeight="1">
      <c r="A142" s="7"/>
      <c r="K142" s="14"/>
    </row>
    <row r="143" spans="1:11" ht="12.75" customHeight="1">
      <c r="A143" s="7"/>
      <c r="K143" s="14"/>
    </row>
    <row r="144" spans="1:11" ht="12.75" customHeight="1">
      <c r="A144" s="7"/>
      <c r="K144" s="14"/>
    </row>
    <row r="145" spans="1:11" ht="12.75" customHeight="1">
      <c r="A145" s="7"/>
      <c r="K145" s="14"/>
    </row>
    <row r="146" spans="1:11" ht="12.75" customHeight="1">
      <c r="A146" s="7"/>
      <c r="K146" s="14"/>
    </row>
    <row r="147" spans="1:11" ht="12.75" customHeight="1">
      <c r="A147" s="7"/>
      <c r="K147" s="14"/>
    </row>
    <row r="148" spans="1:11" ht="12.75" customHeight="1">
      <c r="A148" s="7"/>
      <c r="K148" s="14"/>
    </row>
    <row r="149" spans="1:11" ht="12.75" customHeight="1">
      <c r="A149" s="7"/>
      <c r="K149" s="14"/>
    </row>
    <row r="150" spans="1:11" ht="12.75" customHeight="1">
      <c r="A150" s="7"/>
      <c r="K150" s="14"/>
    </row>
    <row r="151" spans="1:11" ht="12.75" customHeight="1">
      <c r="A151" s="7"/>
      <c r="K151" s="14"/>
    </row>
    <row r="152" spans="1:11" ht="12.75" customHeight="1">
      <c r="A152" s="7"/>
      <c r="K152" s="14"/>
    </row>
    <row r="153" spans="1:11" ht="12.75" customHeight="1">
      <c r="A153" s="7"/>
      <c r="K153" s="14"/>
    </row>
    <row r="154" spans="1:11" ht="12.75" customHeight="1">
      <c r="A154" s="7"/>
      <c r="K154" s="14"/>
    </row>
    <row r="155" spans="1:11" ht="12.75" customHeight="1">
      <c r="A155" s="7"/>
      <c r="K155" s="14"/>
    </row>
    <row r="156" spans="1:11" ht="12.75" customHeight="1">
      <c r="A156" s="7"/>
      <c r="K156" s="14"/>
    </row>
    <row r="157" spans="1:11" ht="12.75" customHeight="1">
      <c r="A157" s="7"/>
      <c r="K157" s="14"/>
    </row>
    <row r="158" spans="1:11" ht="12.75" customHeight="1">
      <c r="A158" s="7"/>
      <c r="K158" s="14"/>
    </row>
    <row r="159" spans="1:11" ht="12.75" customHeight="1">
      <c r="A159" s="7"/>
      <c r="K159" s="14"/>
    </row>
    <row r="160" spans="1:11" ht="12.75" customHeight="1">
      <c r="A160" s="7"/>
      <c r="K160" s="14"/>
    </row>
    <row r="161" spans="1:11" ht="12.75" customHeight="1">
      <c r="A161" s="7"/>
      <c r="K161" s="14"/>
    </row>
    <row r="162" spans="1:11" ht="12.75" customHeight="1">
      <c r="A162" s="7"/>
      <c r="K162" s="14"/>
    </row>
    <row r="163" spans="1:11" ht="12.75" customHeight="1">
      <c r="A163" s="7"/>
      <c r="K163" s="14"/>
    </row>
    <row r="164" spans="1:11" ht="12.75" customHeight="1">
      <c r="A164" s="7"/>
      <c r="K164" s="14"/>
    </row>
    <row r="165" spans="1:11" ht="12.75" customHeight="1">
      <c r="A165" s="7"/>
      <c r="K165" s="14"/>
    </row>
    <row r="166" spans="1:11" ht="12.75" customHeight="1">
      <c r="A166" s="7"/>
      <c r="K166" s="14"/>
    </row>
    <row r="167" spans="1:11" ht="12.75" customHeight="1">
      <c r="A167" s="7"/>
      <c r="K167" s="14"/>
    </row>
    <row r="168" spans="1:11" ht="12.75" customHeight="1">
      <c r="A168" s="7"/>
      <c r="K168" s="14"/>
    </row>
    <row r="169" spans="1:11" ht="12.75" customHeight="1">
      <c r="A169" s="7"/>
      <c r="K169" s="14"/>
    </row>
    <row r="170" spans="1:11" ht="12.75" customHeight="1">
      <c r="A170" s="7"/>
      <c r="K170" s="14"/>
    </row>
    <row r="171" spans="1:11" ht="12.75" customHeight="1">
      <c r="A171" s="7"/>
      <c r="K171" s="14"/>
    </row>
    <row r="172" spans="1:11" ht="12.75" customHeight="1">
      <c r="A172" s="7"/>
      <c r="K172" s="14"/>
    </row>
    <row r="173" spans="1:11" ht="12.75" customHeight="1">
      <c r="A173" s="7"/>
      <c r="K173" s="14"/>
    </row>
    <row r="174" spans="1:11" ht="12.75" customHeight="1">
      <c r="A174" s="7"/>
      <c r="K174" s="14"/>
    </row>
    <row r="175" spans="1:11" ht="12.75" customHeight="1">
      <c r="A175" s="7"/>
      <c r="K175" s="14"/>
    </row>
    <row r="176" spans="1:11" ht="12.75" customHeight="1">
      <c r="A176" s="7"/>
      <c r="K176" s="14"/>
    </row>
    <row r="177" spans="1:11" ht="12.75" customHeight="1">
      <c r="A177" s="7"/>
      <c r="K177" s="14"/>
    </row>
    <row r="178" spans="1:11" ht="12.75" customHeight="1">
      <c r="A178" s="7"/>
      <c r="K178" s="14"/>
    </row>
    <row r="179" spans="1:11" ht="12.75" customHeight="1">
      <c r="A179" s="7"/>
      <c r="K179" s="14"/>
    </row>
    <row r="180" spans="1:11" ht="12.75" customHeight="1">
      <c r="A180" s="7"/>
      <c r="K180" s="14"/>
    </row>
    <row r="181" spans="1:11" ht="12.75" customHeight="1">
      <c r="A181" s="7"/>
      <c r="K181" s="14"/>
    </row>
    <row r="182" spans="1:11" ht="12.75" customHeight="1">
      <c r="A182" s="7"/>
      <c r="K182" s="14"/>
    </row>
    <row r="183" spans="1:11" ht="12.75" customHeight="1">
      <c r="A183" s="7"/>
      <c r="K183" s="14"/>
    </row>
    <row r="184" spans="1:11" ht="12.75" customHeight="1">
      <c r="A184" s="7"/>
      <c r="K184" s="14"/>
    </row>
    <row r="185" spans="1:11" ht="12.75" customHeight="1">
      <c r="A185" s="7"/>
      <c r="K185" s="14"/>
    </row>
    <row r="186" spans="1:11" ht="12.75" customHeight="1">
      <c r="A186" s="7"/>
      <c r="K186" s="14"/>
    </row>
    <row r="187" spans="1:11" ht="12.75" customHeight="1">
      <c r="A187" s="7"/>
      <c r="K187" s="14"/>
    </row>
    <row r="188" spans="1:11" ht="12.75" customHeight="1">
      <c r="A188" s="7"/>
      <c r="K188" s="14"/>
    </row>
    <row r="189" spans="1:11" ht="12.75" customHeight="1">
      <c r="A189" s="7"/>
      <c r="K189" s="14"/>
    </row>
    <row r="190" spans="1:11" ht="12.75" customHeight="1">
      <c r="A190" s="7"/>
      <c r="K190" s="14"/>
    </row>
    <row r="191" spans="1:11" ht="12.75" customHeight="1">
      <c r="A191" s="7"/>
      <c r="K191" s="14"/>
    </row>
    <row r="192" spans="1:11" ht="12.75" customHeight="1">
      <c r="A192" s="7"/>
      <c r="K192" s="14"/>
    </row>
    <row r="193" spans="1:11" ht="12.75" customHeight="1">
      <c r="A193" s="7"/>
      <c r="K193" s="14"/>
    </row>
    <row r="194" spans="1:11" ht="12.75" customHeight="1">
      <c r="A194" s="7"/>
      <c r="K194" s="14"/>
    </row>
    <row r="195" spans="1:11" ht="12.75" customHeight="1">
      <c r="A195" s="7"/>
      <c r="K195" s="14"/>
    </row>
    <row r="196" spans="1:11" ht="12.75" customHeight="1">
      <c r="A196" s="7"/>
      <c r="K196" s="14"/>
    </row>
    <row r="197" spans="1:11" ht="12.75" customHeight="1">
      <c r="A197" s="7"/>
      <c r="K197" s="14"/>
    </row>
    <row r="198" spans="1:11" ht="12.75" customHeight="1">
      <c r="A198" s="7"/>
      <c r="K198" s="14"/>
    </row>
    <row r="199" spans="1:11" ht="12.75" customHeight="1">
      <c r="A199" s="7"/>
      <c r="K199" s="14"/>
    </row>
    <row r="200" spans="1:11" ht="12.75" customHeight="1">
      <c r="A200" s="7"/>
      <c r="K200" s="14"/>
    </row>
    <row r="201" spans="1:11" ht="12.75" customHeight="1">
      <c r="A201" s="7"/>
      <c r="K201" s="14"/>
    </row>
    <row r="202" spans="1:11" ht="12.75" customHeight="1">
      <c r="A202" s="7"/>
      <c r="K202" s="14"/>
    </row>
    <row r="203" spans="1:11" ht="12.75" customHeight="1">
      <c r="A203" s="7"/>
      <c r="K203" s="14"/>
    </row>
    <row r="204" spans="1:11" ht="12.75" customHeight="1">
      <c r="A204" s="7"/>
      <c r="K204" s="14"/>
    </row>
    <row r="205" spans="1:11" ht="12.75" customHeight="1">
      <c r="A205" s="7"/>
      <c r="K205" s="14"/>
    </row>
    <row r="206" spans="1:11" ht="12.75" customHeight="1">
      <c r="A206" s="7"/>
      <c r="K206" s="14"/>
    </row>
    <row r="207" spans="1:11" ht="12.75" customHeight="1">
      <c r="A207" s="7"/>
      <c r="K207" s="14"/>
    </row>
    <row r="208" spans="1:11" ht="12.75" customHeight="1">
      <c r="A208" s="7"/>
      <c r="K208" s="14"/>
    </row>
    <row r="209" spans="1:11" ht="12.75" customHeight="1">
      <c r="A209" s="7"/>
      <c r="K209" s="14"/>
    </row>
    <row r="210" spans="1:11" ht="12.75" customHeight="1">
      <c r="A210" s="7"/>
      <c r="K210" s="14"/>
    </row>
    <row r="211" spans="1:11" ht="12.75" customHeight="1">
      <c r="A211" s="7"/>
      <c r="K211" s="14"/>
    </row>
    <row r="212" spans="1:11" ht="12.75" customHeight="1">
      <c r="A212" s="7"/>
      <c r="K212" s="14"/>
    </row>
    <row r="213" spans="1:11" ht="12.75" customHeight="1">
      <c r="A213" s="7"/>
      <c r="K213" s="14"/>
    </row>
    <row r="214" spans="1:11" ht="12.75" customHeight="1">
      <c r="A214" s="7"/>
      <c r="K214" s="14"/>
    </row>
    <row r="215" spans="1:11" ht="12.75" customHeight="1">
      <c r="A215" s="7"/>
      <c r="K215" s="14"/>
    </row>
    <row r="216" spans="1:11" ht="12.75" customHeight="1">
      <c r="A216" s="7"/>
      <c r="K216" s="14"/>
    </row>
    <row r="217" spans="1:11" ht="12.75" customHeight="1">
      <c r="A217" s="7"/>
      <c r="K217" s="14"/>
    </row>
    <row r="218" spans="1:11" ht="12.75" customHeight="1">
      <c r="A218" s="7"/>
      <c r="K218" s="14"/>
    </row>
    <row r="219" spans="1:11" ht="12.75" customHeight="1">
      <c r="A219" s="7"/>
      <c r="K219" s="14"/>
    </row>
    <row r="220" spans="1:11" ht="12.75" customHeight="1">
      <c r="A220" s="7"/>
      <c r="K220" s="14"/>
    </row>
    <row r="221" spans="1:11" ht="12.75" customHeight="1">
      <c r="A221" s="7"/>
      <c r="K221" s="14"/>
    </row>
    <row r="222" spans="1:11" ht="12.75" customHeight="1">
      <c r="A222" s="7"/>
      <c r="K222" s="14"/>
    </row>
    <row r="223" spans="1:11" ht="12.75" customHeight="1">
      <c r="A223" s="7"/>
      <c r="K223" s="14"/>
    </row>
    <row r="224" spans="1:11" ht="12.75" customHeight="1">
      <c r="A224" s="7"/>
      <c r="K224" s="14"/>
    </row>
    <row r="225" spans="1:11" ht="12.75" customHeight="1">
      <c r="A225" s="7"/>
      <c r="K225" s="14"/>
    </row>
    <row r="226" spans="1:11" ht="12.75" customHeight="1">
      <c r="A226" s="7"/>
      <c r="K226" s="14"/>
    </row>
    <row r="227" spans="1:11" ht="12.75" customHeight="1">
      <c r="A227" s="7"/>
      <c r="K227" s="14"/>
    </row>
    <row r="228" spans="1:11" ht="12.75" customHeight="1">
      <c r="A228" s="7"/>
      <c r="K228" s="14"/>
    </row>
    <row r="229" spans="1:11" ht="12.75" customHeight="1">
      <c r="A229" s="7"/>
      <c r="K229" s="14"/>
    </row>
    <row r="230" spans="1:11" ht="12.75" customHeight="1">
      <c r="A230" s="7"/>
      <c r="K230" s="14"/>
    </row>
    <row r="231" spans="1:11" ht="12.75" customHeight="1">
      <c r="A231" s="7"/>
      <c r="K231" s="14"/>
    </row>
    <row r="232" spans="1:11" ht="12.75" customHeight="1">
      <c r="A232" s="7"/>
      <c r="K232" s="14"/>
    </row>
    <row r="233" spans="1:11" ht="12.75" customHeight="1">
      <c r="A233" s="7"/>
      <c r="K233" s="14"/>
    </row>
    <row r="234" spans="1:11" ht="12.75" customHeight="1">
      <c r="A234" s="7"/>
      <c r="K234" s="14"/>
    </row>
    <row r="235" spans="1:11" ht="12.75" customHeight="1">
      <c r="A235" s="7"/>
      <c r="K235" s="14"/>
    </row>
    <row r="236" spans="1:11" ht="12.75" customHeight="1">
      <c r="A236" s="7"/>
      <c r="K236" s="14"/>
    </row>
    <row r="237" spans="1:11" ht="12.75" customHeight="1">
      <c r="A237" s="7"/>
      <c r="K237" s="14"/>
    </row>
    <row r="238" spans="1:11" ht="12.75" customHeight="1">
      <c r="A238" s="7"/>
      <c r="K238" s="14"/>
    </row>
    <row r="239" spans="1:11" ht="12.75" customHeight="1">
      <c r="A239" s="7"/>
      <c r="K239" s="14"/>
    </row>
    <row r="240" spans="1:11" ht="12.75" customHeight="1">
      <c r="A240" s="7"/>
      <c r="K240" s="14"/>
    </row>
    <row r="241" spans="1:11" ht="12.75" customHeight="1">
      <c r="A241" s="7"/>
      <c r="K241" s="14"/>
    </row>
    <row r="242" spans="1:11" ht="12.75" customHeight="1">
      <c r="A242" s="7"/>
      <c r="K242" s="14"/>
    </row>
    <row r="243" spans="1:11" ht="12.75" customHeight="1">
      <c r="A243" s="7"/>
      <c r="K243" s="14"/>
    </row>
    <row r="244" spans="1:11" ht="12.75" customHeight="1">
      <c r="A244" s="7"/>
      <c r="K244" s="14"/>
    </row>
    <row r="245" spans="1:11" ht="12.75" customHeight="1">
      <c r="A245" s="7"/>
      <c r="K245" s="14"/>
    </row>
    <row r="246" spans="1:11" ht="12.75" customHeight="1">
      <c r="A246" s="7"/>
      <c r="K246" s="14"/>
    </row>
    <row r="247" spans="1:11" ht="12.75" customHeight="1">
      <c r="A247" s="7"/>
      <c r="K247" s="14"/>
    </row>
    <row r="248" spans="1:11" ht="12.75" customHeight="1">
      <c r="A248" s="7"/>
      <c r="K248" s="14"/>
    </row>
    <row r="249" spans="1:11" ht="12.75" customHeight="1">
      <c r="A249" s="7"/>
      <c r="K249" s="14"/>
    </row>
    <row r="250" spans="1:11" ht="12.75" customHeight="1">
      <c r="A250" s="7"/>
      <c r="K250" s="14"/>
    </row>
    <row r="251" spans="1:11" ht="12.75" customHeight="1">
      <c r="A251" s="7"/>
      <c r="K251" s="14"/>
    </row>
    <row r="252" spans="1:11" ht="12.75" customHeight="1">
      <c r="A252" s="7"/>
      <c r="K252" s="14"/>
    </row>
    <row r="253" spans="1:11" ht="12.75" customHeight="1">
      <c r="A253" s="7"/>
      <c r="K253" s="14"/>
    </row>
    <row r="254" spans="1:11" ht="12.75" customHeight="1">
      <c r="A254" s="7"/>
      <c r="K254" s="14"/>
    </row>
    <row r="255" spans="1:11" ht="12.75" customHeight="1">
      <c r="A255" s="7"/>
      <c r="K255" s="14"/>
    </row>
    <row r="256" spans="1:11" ht="12.75" customHeight="1">
      <c r="A256" s="7"/>
      <c r="K256" s="14"/>
    </row>
    <row r="257" spans="1:11" ht="12.75" customHeight="1">
      <c r="A257" s="7"/>
      <c r="K257" s="14"/>
    </row>
    <row r="258" spans="1:11" ht="12.75" customHeight="1">
      <c r="A258" s="7"/>
      <c r="K258" s="14"/>
    </row>
    <row r="259" spans="1:11" ht="12.75" customHeight="1">
      <c r="A259" s="7"/>
      <c r="K259" s="14"/>
    </row>
    <row r="260" spans="1:11" ht="12.75" customHeight="1">
      <c r="A260" s="7"/>
      <c r="K260" s="14"/>
    </row>
    <row r="261" spans="1:11" ht="12.75" customHeight="1">
      <c r="A261" s="7"/>
      <c r="K261" s="14"/>
    </row>
    <row r="262" spans="1:11" ht="12.75" customHeight="1">
      <c r="A262" s="7"/>
      <c r="K262" s="14"/>
    </row>
    <row r="263" spans="1:11" ht="12.75" customHeight="1">
      <c r="A263" s="7"/>
      <c r="K263" s="14"/>
    </row>
    <row r="264" spans="1:11" ht="12.75" customHeight="1">
      <c r="A264" s="7"/>
      <c r="K264" s="14"/>
    </row>
    <row r="265" spans="1:11" ht="12.75" customHeight="1">
      <c r="A265" s="7"/>
      <c r="K265" s="14"/>
    </row>
    <row r="266" spans="1:11" ht="12.75" customHeight="1">
      <c r="A266" s="7"/>
      <c r="K266" s="14"/>
    </row>
    <row r="267" spans="1:11" ht="12.75" customHeight="1">
      <c r="A267" s="7"/>
      <c r="K267" s="14"/>
    </row>
    <row r="268" spans="1:11" ht="12.75" customHeight="1">
      <c r="A268" s="7"/>
      <c r="K268" s="14"/>
    </row>
    <row r="269" spans="1:11" ht="12.75" customHeight="1">
      <c r="A269" s="7"/>
      <c r="K269" s="14"/>
    </row>
    <row r="270" spans="1:11" ht="12.75" customHeight="1">
      <c r="A270" s="7"/>
      <c r="K270" s="14"/>
    </row>
    <row r="271" spans="1:11" ht="12.75" customHeight="1">
      <c r="A271" s="7"/>
      <c r="K271" s="14"/>
    </row>
    <row r="272" spans="1:11" ht="12.75" customHeight="1">
      <c r="A272" s="7"/>
      <c r="K272" s="14"/>
    </row>
    <row r="273" spans="1:11" ht="12.75" customHeight="1">
      <c r="A273" s="7"/>
      <c r="K273" s="14"/>
    </row>
    <row r="274" spans="1:11" ht="12.75" customHeight="1">
      <c r="A274" s="7"/>
      <c r="K274" s="14"/>
    </row>
    <row r="275" spans="1:11" ht="12.75" customHeight="1">
      <c r="A275" s="7"/>
      <c r="K275" s="14"/>
    </row>
    <row r="276" spans="1:11" ht="12.75" customHeight="1">
      <c r="A276" s="7"/>
      <c r="K276" s="14"/>
    </row>
    <row r="277" spans="1:11" ht="12.75" customHeight="1">
      <c r="A277" s="7"/>
      <c r="K277" s="14"/>
    </row>
    <row r="278" spans="1:11" ht="12.75" customHeight="1">
      <c r="A278" s="7"/>
      <c r="K278" s="14"/>
    </row>
    <row r="279" spans="1:11" ht="12.75" customHeight="1">
      <c r="A279" s="7"/>
      <c r="K279" s="14"/>
    </row>
    <row r="280" spans="1:11" ht="12.75" customHeight="1">
      <c r="A280" s="7"/>
      <c r="K280" s="14"/>
    </row>
    <row r="281" spans="1:11" ht="12.75" customHeight="1">
      <c r="A281" s="7"/>
      <c r="K281" s="14"/>
    </row>
    <row r="282" spans="1:11" ht="12.75" customHeight="1">
      <c r="A282" s="7"/>
      <c r="K282" s="14"/>
    </row>
    <row r="283" spans="1:11" ht="12.75" customHeight="1">
      <c r="A283" s="7"/>
      <c r="K283" s="14"/>
    </row>
    <row r="284" spans="1:11" ht="12.75" customHeight="1">
      <c r="A284" s="7"/>
      <c r="K284" s="14"/>
    </row>
    <row r="285" spans="1:11" ht="12.75" customHeight="1">
      <c r="A285" s="7"/>
      <c r="K285" s="14"/>
    </row>
    <row r="286" spans="1:11" ht="12.75" customHeight="1">
      <c r="A286" s="7"/>
      <c r="K286" s="14"/>
    </row>
    <row r="287" spans="1:11" ht="12.75" customHeight="1">
      <c r="A287" s="7"/>
      <c r="K287" s="14"/>
    </row>
    <row r="288" spans="1:11" ht="12.75" customHeight="1">
      <c r="A288" s="7"/>
      <c r="K288" s="14"/>
    </row>
    <row r="289" spans="1:11" ht="12.75" customHeight="1">
      <c r="A289" s="7"/>
      <c r="K289" s="14"/>
    </row>
    <row r="290" spans="1:11" ht="12.75" customHeight="1">
      <c r="A290" s="7"/>
      <c r="K290" s="14"/>
    </row>
    <row r="291" spans="1:11" ht="12.75" customHeight="1">
      <c r="A291" s="7"/>
      <c r="K291" s="14"/>
    </row>
    <row r="292" spans="1:11" ht="12.75" customHeight="1">
      <c r="A292" s="7"/>
      <c r="K292" s="14"/>
    </row>
    <row r="293" spans="1:11" ht="12.75" customHeight="1">
      <c r="A293" s="7"/>
      <c r="K293" s="14"/>
    </row>
    <row r="294" spans="1:11" ht="12.75" customHeight="1">
      <c r="A294" s="7"/>
      <c r="K294" s="14"/>
    </row>
    <row r="295" spans="1:11" ht="12.75" customHeight="1">
      <c r="A295" s="7"/>
      <c r="K295" s="14"/>
    </row>
    <row r="296" spans="1:11" ht="12.75" customHeight="1">
      <c r="A296" s="7"/>
      <c r="K296" s="14"/>
    </row>
    <row r="297" spans="1:11" ht="12.75" customHeight="1">
      <c r="A297" s="7"/>
      <c r="K297" s="14"/>
    </row>
    <row r="298" spans="1:11" ht="12.75" customHeight="1">
      <c r="A298" s="7"/>
      <c r="K298" s="14"/>
    </row>
    <row r="299" spans="1:11" ht="12.75" customHeight="1">
      <c r="A299" s="7"/>
      <c r="K299" s="14"/>
    </row>
    <row r="300" spans="1:11" ht="12.75" customHeight="1">
      <c r="A300" s="7"/>
      <c r="K300" s="14"/>
    </row>
    <row r="301" spans="1:11" ht="12.75" customHeight="1">
      <c r="A301" s="7"/>
      <c r="K301" s="14"/>
    </row>
    <row r="302" spans="1:11" ht="12.75" customHeight="1">
      <c r="A302" s="7"/>
      <c r="K302" s="14"/>
    </row>
    <row r="303" spans="1:11" ht="12.75" customHeight="1">
      <c r="A303" s="7"/>
      <c r="K303" s="14"/>
    </row>
    <row r="304" spans="1:11" ht="12.75" customHeight="1">
      <c r="A304" s="7"/>
      <c r="K304" s="14"/>
    </row>
    <row r="305" spans="1:11" ht="12.75" customHeight="1">
      <c r="A305" s="7"/>
      <c r="K305" s="14"/>
    </row>
    <row r="306" spans="1:11" ht="12.75" customHeight="1">
      <c r="A306" s="7"/>
      <c r="K306" s="14"/>
    </row>
    <row r="307" spans="1:11" ht="12.75" customHeight="1">
      <c r="A307" s="7"/>
      <c r="K307" s="14"/>
    </row>
    <row r="308" spans="1:11" ht="12.75" customHeight="1">
      <c r="A308" s="7"/>
      <c r="K308" s="14"/>
    </row>
    <row r="309" spans="1:11" ht="12.75" customHeight="1">
      <c r="A309" s="7"/>
      <c r="K309" s="14"/>
    </row>
    <row r="310" spans="1:11" ht="12.75" customHeight="1">
      <c r="A310" s="7"/>
      <c r="K310" s="14"/>
    </row>
    <row r="311" spans="1:11" ht="12.75" customHeight="1">
      <c r="A311" s="7"/>
      <c r="K311" s="14"/>
    </row>
    <row r="312" spans="1:11" ht="12.75" customHeight="1">
      <c r="A312" s="7"/>
      <c r="K312" s="14"/>
    </row>
    <row r="313" spans="1:11" ht="12.75" customHeight="1">
      <c r="A313" s="7"/>
      <c r="K313" s="14"/>
    </row>
    <row r="314" spans="1:11" ht="12.75" customHeight="1">
      <c r="A314" s="7"/>
      <c r="K314" s="14"/>
    </row>
    <row r="315" spans="1:11" ht="12.75" customHeight="1">
      <c r="A315" s="7"/>
      <c r="K315" s="14"/>
    </row>
    <row r="316" spans="1:11" ht="12.75" customHeight="1">
      <c r="A316" s="7"/>
      <c r="K316" s="14"/>
    </row>
    <row r="317" spans="1:11" ht="12.75" customHeight="1">
      <c r="A317" s="7"/>
      <c r="K317" s="14"/>
    </row>
    <row r="318" spans="1:11" ht="12.75" customHeight="1">
      <c r="A318" s="7"/>
      <c r="K318" s="14"/>
    </row>
    <row r="319" spans="1:11" ht="12.75" customHeight="1">
      <c r="A319" s="7"/>
      <c r="K319" s="14"/>
    </row>
    <row r="320" spans="1:11" ht="12.75" customHeight="1">
      <c r="A320" s="7"/>
      <c r="K320" s="14"/>
    </row>
    <row r="321" spans="1:11" ht="12.75" customHeight="1">
      <c r="A321" s="7"/>
      <c r="K321" s="14"/>
    </row>
    <row r="322" spans="1:11" ht="12.75" customHeight="1">
      <c r="A322" s="7"/>
      <c r="K322" s="14"/>
    </row>
    <row r="323" spans="1:11" ht="12.75" customHeight="1">
      <c r="A323" s="7"/>
      <c r="K323" s="14"/>
    </row>
    <row r="324" spans="1:11" ht="12.75" customHeight="1">
      <c r="A324" s="7"/>
      <c r="K324" s="14"/>
    </row>
    <row r="325" spans="1:11" ht="12.75" customHeight="1">
      <c r="A325" s="7"/>
      <c r="K325" s="14"/>
    </row>
    <row r="326" spans="1:11" ht="12.75" customHeight="1">
      <c r="A326" s="7"/>
      <c r="K326" s="14"/>
    </row>
    <row r="327" spans="1:11" ht="12.75" customHeight="1">
      <c r="A327" s="7"/>
      <c r="K327" s="14"/>
    </row>
    <row r="328" spans="1:11" ht="12.75" customHeight="1">
      <c r="A328" s="7"/>
      <c r="K328" s="14"/>
    </row>
    <row r="329" spans="1:11" ht="12.75" customHeight="1">
      <c r="A329" s="7"/>
      <c r="K329" s="14"/>
    </row>
    <row r="330" spans="1:11" ht="12.75" customHeight="1">
      <c r="A330" s="7"/>
      <c r="K330" s="14"/>
    </row>
    <row r="331" spans="1:11" ht="12.75" customHeight="1">
      <c r="A331" s="7"/>
      <c r="K331" s="14"/>
    </row>
    <row r="332" spans="1:11" ht="12.75" customHeight="1">
      <c r="A332" s="7"/>
      <c r="K332" s="14"/>
    </row>
    <row r="333" spans="1:11" ht="12.75" customHeight="1">
      <c r="A333" s="7"/>
      <c r="K333" s="14"/>
    </row>
    <row r="334" spans="1:11" ht="12.75" customHeight="1">
      <c r="A334" s="7"/>
      <c r="K334" s="14"/>
    </row>
    <row r="335" spans="1:11" ht="12.75" customHeight="1">
      <c r="A335" s="7"/>
      <c r="K335" s="14"/>
    </row>
    <row r="336" spans="1:11" ht="12.75" customHeight="1">
      <c r="A336" s="7"/>
      <c r="K336" s="14"/>
    </row>
    <row r="337" spans="1:11" ht="12.75" customHeight="1">
      <c r="A337" s="7"/>
      <c r="K337" s="14"/>
    </row>
    <row r="338" spans="1:11" ht="12.75" customHeight="1">
      <c r="A338" s="7"/>
      <c r="K338" s="14"/>
    </row>
    <row r="339" spans="1:11" ht="12.75" customHeight="1">
      <c r="A339" s="7"/>
      <c r="K339" s="14"/>
    </row>
    <row r="340" spans="1:11" ht="12.75" customHeight="1">
      <c r="A340" s="7"/>
      <c r="K340" s="14"/>
    </row>
    <row r="341" spans="1:11" ht="12.75" customHeight="1">
      <c r="A341" s="7"/>
      <c r="K341" s="14"/>
    </row>
    <row r="342" spans="1:11" ht="12.75" customHeight="1">
      <c r="A342" s="7"/>
      <c r="K342" s="14"/>
    </row>
    <row r="343" spans="1:11" ht="12.75" customHeight="1">
      <c r="A343" s="7"/>
      <c r="K343" s="14"/>
    </row>
    <row r="344" spans="1:11" ht="12.75" customHeight="1">
      <c r="A344" s="7"/>
      <c r="K344" s="14"/>
    </row>
    <row r="345" spans="1:11" ht="12.75" customHeight="1">
      <c r="A345" s="7"/>
      <c r="K345" s="14"/>
    </row>
    <row r="346" spans="1:11" ht="12.75" customHeight="1">
      <c r="A346" s="7"/>
      <c r="K346" s="14"/>
    </row>
    <row r="347" spans="1:11" ht="12.75" customHeight="1">
      <c r="A347" s="7"/>
      <c r="K347" s="14"/>
    </row>
    <row r="348" spans="1:11" ht="12.75" customHeight="1">
      <c r="A348" s="7"/>
      <c r="K348" s="14"/>
    </row>
    <row r="349" spans="1:11" ht="12.75" customHeight="1">
      <c r="A349" s="7"/>
      <c r="K349" s="14"/>
    </row>
    <row r="350" spans="1:11" ht="12.75" customHeight="1">
      <c r="A350" s="7"/>
      <c r="K350" s="14"/>
    </row>
    <row r="351" spans="1:11" ht="12.75" customHeight="1">
      <c r="A351" s="7"/>
      <c r="K351" s="14"/>
    </row>
    <row r="352" spans="1:11" ht="12.75" customHeight="1">
      <c r="A352" s="7"/>
      <c r="K352" s="14"/>
    </row>
    <row r="353" spans="1:11" ht="12.75" customHeight="1">
      <c r="A353" s="7"/>
      <c r="K353" s="14"/>
    </row>
    <row r="354" spans="1:11" ht="12.75" customHeight="1">
      <c r="A354" s="7"/>
      <c r="K354" s="14"/>
    </row>
    <row r="355" spans="1:11" ht="12.75" customHeight="1">
      <c r="A355" s="7"/>
      <c r="K355" s="14"/>
    </row>
    <row r="356" spans="1:11" ht="12.75" customHeight="1">
      <c r="A356" s="7"/>
      <c r="K356" s="14"/>
    </row>
    <row r="357" spans="1:11" ht="12.75" customHeight="1">
      <c r="A357" s="7"/>
      <c r="K357" s="14"/>
    </row>
    <row r="358" spans="1:11" ht="12.75" customHeight="1">
      <c r="A358" s="7"/>
      <c r="K358" s="14"/>
    </row>
    <row r="359" spans="1:11" ht="12.75" customHeight="1">
      <c r="A359" s="7"/>
      <c r="K359" s="14"/>
    </row>
    <row r="360" spans="1:11" ht="12.75" customHeight="1">
      <c r="A360" s="7"/>
      <c r="K360" s="14"/>
    </row>
    <row r="361" spans="1:11" ht="12.75" customHeight="1">
      <c r="A361" s="7"/>
      <c r="K361" s="14"/>
    </row>
    <row r="362" spans="1:11" ht="12.75" customHeight="1">
      <c r="A362" s="7"/>
      <c r="K362" s="14"/>
    </row>
    <row r="363" spans="1:11" ht="12.75" customHeight="1">
      <c r="A363" s="7"/>
      <c r="K363" s="14"/>
    </row>
    <row r="364" spans="1:11" ht="12.75" customHeight="1">
      <c r="A364" s="7"/>
      <c r="K364" s="14"/>
    </row>
    <row r="365" spans="1:11" ht="12.75" customHeight="1">
      <c r="A365" s="7"/>
      <c r="K365" s="14"/>
    </row>
    <row r="366" spans="1:11" ht="12.75" customHeight="1">
      <c r="A366" s="7"/>
      <c r="K366" s="14"/>
    </row>
    <row r="367" spans="1:11" ht="12.75" customHeight="1">
      <c r="A367" s="7"/>
      <c r="K367" s="14"/>
    </row>
    <row r="368" spans="1:11" ht="12.75" customHeight="1">
      <c r="A368" s="7"/>
      <c r="K368" s="14"/>
    </row>
    <row r="369" spans="1:11" ht="12.75" customHeight="1">
      <c r="A369" s="7"/>
      <c r="K369" s="14"/>
    </row>
    <row r="370" spans="1:11" ht="12.75" customHeight="1">
      <c r="A370" s="7"/>
      <c r="K370" s="14"/>
    </row>
    <row r="371" spans="1:11" ht="12.75" customHeight="1">
      <c r="A371" s="7"/>
      <c r="K371" s="14"/>
    </row>
    <row r="372" spans="1:11" ht="12.75" customHeight="1">
      <c r="A372" s="7"/>
      <c r="K372" s="14"/>
    </row>
    <row r="373" spans="1:11" ht="12.75" customHeight="1">
      <c r="A373" s="7"/>
      <c r="K373" s="14"/>
    </row>
    <row r="374" spans="1:11" ht="12.75" customHeight="1">
      <c r="A374" s="7"/>
      <c r="K374" s="14"/>
    </row>
    <row r="375" spans="1:11" ht="12.75" customHeight="1">
      <c r="A375" s="7"/>
      <c r="K375" s="14"/>
    </row>
    <row r="376" spans="1:11" ht="12.75" customHeight="1">
      <c r="A376" s="7"/>
      <c r="K376" s="14"/>
    </row>
    <row r="377" spans="1:11" ht="12.75" customHeight="1">
      <c r="A377" s="7"/>
      <c r="K377" s="14"/>
    </row>
    <row r="378" spans="1:11" ht="12.75" customHeight="1">
      <c r="A378" s="7"/>
      <c r="K378" s="14"/>
    </row>
    <row r="379" spans="1:11" ht="12.75" customHeight="1">
      <c r="A379" s="7"/>
      <c r="K379" s="14"/>
    </row>
    <row r="380" spans="1:11" ht="12.75" customHeight="1">
      <c r="A380" s="7"/>
      <c r="K380" s="14"/>
    </row>
    <row r="381" spans="1:11" ht="12.75" customHeight="1">
      <c r="A381" s="7"/>
      <c r="K381" s="14"/>
    </row>
    <row r="382" spans="1:11" ht="12.75" customHeight="1">
      <c r="A382" s="7"/>
      <c r="K382" s="14"/>
    </row>
    <row r="383" spans="1:11" ht="12.75" customHeight="1">
      <c r="A383" s="7"/>
      <c r="K383" s="14"/>
    </row>
    <row r="384" spans="1:11" ht="12.75" customHeight="1">
      <c r="A384" s="7"/>
      <c r="K384" s="14"/>
    </row>
    <row r="385" spans="1:11" ht="12.75" customHeight="1">
      <c r="A385" s="7"/>
      <c r="K385" s="14"/>
    </row>
    <row r="386" spans="1:11" ht="12.75" customHeight="1">
      <c r="A386" s="7"/>
      <c r="K386" s="14"/>
    </row>
    <row r="387" spans="1:11" ht="12.75" customHeight="1">
      <c r="A387" s="7"/>
      <c r="K387" s="14"/>
    </row>
    <row r="388" spans="1:11" ht="12.75" customHeight="1">
      <c r="A388" s="7"/>
      <c r="K388" s="14"/>
    </row>
    <row r="389" spans="1:11" ht="12.75" customHeight="1">
      <c r="A389" s="7"/>
      <c r="K389" s="14"/>
    </row>
    <row r="390" spans="1:11" ht="12.75" customHeight="1">
      <c r="A390" s="7"/>
      <c r="K390" s="14"/>
    </row>
    <row r="391" spans="1:11" ht="12.75" customHeight="1">
      <c r="A391" s="7"/>
      <c r="K391" s="14"/>
    </row>
    <row r="392" spans="1:11" ht="12.75" customHeight="1">
      <c r="A392" s="7"/>
      <c r="K392" s="14"/>
    </row>
    <row r="393" spans="1:11" ht="12.75" customHeight="1">
      <c r="A393" s="7"/>
      <c r="K393" s="14"/>
    </row>
    <row r="394" spans="1:11" ht="12.75" customHeight="1">
      <c r="A394" s="7"/>
      <c r="K394" s="14"/>
    </row>
    <row r="395" spans="1:11" ht="12.75" customHeight="1">
      <c r="A395" s="7"/>
      <c r="K395" s="14"/>
    </row>
    <row r="396" spans="1:11" ht="12.75" customHeight="1">
      <c r="A396" s="7"/>
      <c r="K396" s="14"/>
    </row>
    <row r="397" spans="1:11" ht="12.75" customHeight="1">
      <c r="A397" s="7"/>
      <c r="K397" s="14"/>
    </row>
    <row r="398" spans="1:11" ht="12.75" customHeight="1">
      <c r="A398" s="7"/>
      <c r="K398" s="14"/>
    </row>
    <row r="399" spans="1:11" ht="12.75" customHeight="1">
      <c r="A399" s="7"/>
      <c r="K399" s="14"/>
    </row>
    <row r="400" spans="1:11" ht="12.75" customHeight="1">
      <c r="A400" s="7"/>
      <c r="K400" s="14"/>
    </row>
    <row r="401" spans="1:11" ht="12.75" customHeight="1">
      <c r="A401" s="7"/>
      <c r="K401" s="14"/>
    </row>
    <row r="402" spans="1:11" ht="12.75" customHeight="1">
      <c r="A402" s="7"/>
      <c r="K402" s="14"/>
    </row>
    <row r="403" spans="1:11" ht="12.75" customHeight="1">
      <c r="A403" s="7"/>
      <c r="K403" s="14"/>
    </row>
    <row r="404" spans="1:11" ht="12.75" customHeight="1">
      <c r="A404" s="7"/>
      <c r="K404" s="14"/>
    </row>
    <row r="405" spans="1:11" ht="12.75" customHeight="1">
      <c r="A405" s="7"/>
      <c r="K405" s="14"/>
    </row>
    <row r="406" spans="1:11" ht="12.75" customHeight="1">
      <c r="A406" s="7"/>
      <c r="K406" s="14"/>
    </row>
    <row r="407" spans="1:11" ht="12.75" customHeight="1">
      <c r="A407" s="7"/>
      <c r="K407" s="14"/>
    </row>
    <row r="408" spans="1:11" ht="12.75" customHeight="1">
      <c r="A408" s="7"/>
      <c r="K408" s="14"/>
    </row>
    <row r="409" spans="1:11" ht="12.75" customHeight="1">
      <c r="A409" s="7"/>
      <c r="K409" s="14"/>
    </row>
    <row r="410" spans="1:11" ht="12.75" customHeight="1">
      <c r="A410" s="7"/>
      <c r="K410" s="14"/>
    </row>
    <row r="411" spans="1:11" ht="12.75" customHeight="1">
      <c r="A411" s="7"/>
      <c r="K411" s="14"/>
    </row>
    <row r="412" spans="1:11" ht="12.75" customHeight="1">
      <c r="A412" s="7"/>
      <c r="K412" s="14"/>
    </row>
    <row r="413" spans="1:11" ht="12.75" customHeight="1">
      <c r="A413" s="7"/>
      <c r="K413" s="14"/>
    </row>
    <row r="414" spans="1:11" ht="12.75" customHeight="1">
      <c r="A414" s="7"/>
      <c r="K414" s="14"/>
    </row>
    <row r="415" spans="1:11" ht="12.75" customHeight="1">
      <c r="A415" s="7"/>
      <c r="K415" s="14"/>
    </row>
    <row r="416" spans="1:11" ht="12.75" customHeight="1">
      <c r="A416" s="7"/>
      <c r="K416" s="14"/>
    </row>
    <row r="417" spans="1:11" ht="12.75" customHeight="1">
      <c r="A417" s="7"/>
      <c r="K417" s="14"/>
    </row>
    <row r="418" spans="1:11" ht="12.75" customHeight="1">
      <c r="A418" s="7"/>
      <c r="K418" s="14"/>
    </row>
    <row r="419" spans="1:11" ht="12.75" customHeight="1">
      <c r="A419" s="7"/>
      <c r="K419" s="14"/>
    </row>
    <row r="420" spans="1:11" ht="12.75" customHeight="1">
      <c r="A420" s="7"/>
      <c r="K420" s="14"/>
    </row>
    <row r="421" spans="1:11" ht="12.75" customHeight="1">
      <c r="A421" s="7"/>
      <c r="K421" s="14"/>
    </row>
    <row r="422" spans="1:11" ht="12.75" customHeight="1">
      <c r="A422" s="7"/>
      <c r="K422" s="14"/>
    </row>
    <row r="423" spans="1:11" ht="12.75" customHeight="1">
      <c r="A423" s="7"/>
      <c r="K423" s="14"/>
    </row>
    <row r="424" spans="1:11" ht="12.75" customHeight="1">
      <c r="A424" s="7"/>
      <c r="K424" s="14"/>
    </row>
    <row r="425" spans="1:11" ht="12.75" customHeight="1">
      <c r="A425" s="7"/>
      <c r="K425" s="14"/>
    </row>
    <row r="426" spans="1:11" ht="12.75" customHeight="1">
      <c r="A426" s="7"/>
      <c r="K426" s="14"/>
    </row>
    <row r="427" spans="1:11" ht="12.75" customHeight="1">
      <c r="A427" s="7"/>
      <c r="K427" s="14"/>
    </row>
    <row r="428" spans="1:11" ht="12.75" customHeight="1">
      <c r="A428" s="7"/>
      <c r="K428" s="14"/>
    </row>
    <row r="429" spans="1:11" ht="12.75" customHeight="1">
      <c r="A429" s="7"/>
      <c r="K429" s="14"/>
    </row>
    <row r="430" spans="1:11" ht="12.75" customHeight="1">
      <c r="A430" s="7"/>
      <c r="K430" s="14"/>
    </row>
    <row r="431" spans="1:11" ht="12.75" customHeight="1">
      <c r="A431" s="7"/>
      <c r="K431" s="14"/>
    </row>
    <row r="432" spans="1:11" ht="12.75" customHeight="1">
      <c r="A432" s="7"/>
      <c r="K432" s="14"/>
    </row>
    <row r="433" spans="1:11" ht="12.75" customHeight="1">
      <c r="A433" s="7"/>
      <c r="K433" s="14"/>
    </row>
    <row r="434" spans="1:11" ht="12.75" customHeight="1">
      <c r="A434" s="7"/>
      <c r="K434" s="14"/>
    </row>
    <row r="435" spans="1:11" ht="12.75" customHeight="1">
      <c r="A435" s="7"/>
      <c r="K435" s="14"/>
    </row>
    <row r="436" spans="1:11" ht="12.75" customHeight="1">
      <c r="A436" s="7"/>
      <c r="K436" s="14"/>
    </row>
    <row r="437" spans="1:11" ht="12.75" customHeight="1">
      <c r="A437" s="7"/>
      <c r="K437" s="14"/>
    </row>
    <row r="438" spans="1:11" ht="12.75" customHeight="1">
      <c r="A438" s="7"/>
      <c r="K438" s="14"/>
    </row>
    <row r="439" spans="1:11" ht="12.75" customHeight="1">
      <c r="A439" s="7"/>
      <c r="K439" s="14"/>
    </row>
    <row r="440" spans="1:11" ht="12.75" customHeight="1">
      <c r="A440" s="7"/>
      <c r="K440" s="14"/>
    </row>
    <row r="441" spans="1:11" ht="12.75" customHeight="1">
      <c r="A441" s="7"/>
      <c r="K441" s="14"/>
    </row>
    <row r="442" spans="1:11" ht="12.75" customHeight="1">
      <c r="A442" s="7"/>
      <c r="K442" s="14"/>
    </row>
    <row r="443" spans="1:11" ht="12.75" customHeight="1">
      <c r="A443" s="7"/>
      <c r="K443" s="14"/>
    </row>
    <row r="444" spans="1:11" ht="12.75" customHeight="1">
      <c r="A444" s="7"/>
      <c r="K444" s="14"/>
    </row>
    <row r="445" spans="1:11" ht="12.75" customHeight="1">
      <c r="A445" s="7"/>
      <c r="K445" s="14"/>
    </row>
    <row r="446" spans="1:11" ht="12.75" customHeight="1">
      <c r="A446" s="7"/>
      <c r="K446" s="14"/>
    </row>
    <row r="447" spans="1:11" ht="12.75" customHeight="1">
      <c r="A447" s="7"/>
      <c r="K447" s="14"/>
    </row>
    <row r="448" spans="1:11" ht="12.75" customHeight="1">
      <c r="A448" s="7"/>
      <c r="K448" s="14"/>
    </row>
    <row r="449" spans="1:11" ht="12.75" customHeight="1">
      <c r="A449" s="7"/>
      <c r="K449" s="14"/>
    </row>
    <row r="450" spans="1:11" ht="12.75" customHeight="1">
      <c r="A450" s="7"/>
      <c r="K450" s="14"/>
    </row>
    <row r="451" spans="1:11" ht="12.75" customHeight="1">
      <c r="A451" s="7"/>
      <c r="K451" s="14"/>
    </row>
    <row r="452" spans="1:11" ht="12.75" customHeight="1">
      <c r="A452" s="7"/>
      <c r="K452" s="14"/>
    </row>
    <row r="453" spans="1:11" ht="12.75" customHeight="1">
      <c r="A453" s="7"/>
      <c r="K453" s="14"/>
    </row>
    <row r="454" spans="1:11" ht="12.75" customHeight="1">
      <c r="A454" s="7"/>
      <c r="K454" s="14"/>
    </row>
    <row r="455" spans="1:11" ht="12.75" customHeight="1">
      <c r="A455" s="7"/>
      <c r="K455" s="14"/>
    </row>
    <row r="456" spans="1:11" ht="12.75" customHeight="1">
      <c r="A456" s="7"/>
      <c r="K456" s="14"/>
    </row>
    <row r="457" spans="1:11" ht="12.75" customHeight="1">
      <c r="A457" s="7"/>
      <c r="K457" s="14"/>
    </row>
    <row r="458" spans="1:11" ht="12.75" customHeight="1">
      <c r="A458" s="7"/>
      <c r="K458" s="14"/>
    </row>
    <row r="459" spans="1:11" ht="12.75" customHeight="1">
      <c r="A459" s="7"/>
      <c r="K459" s="14"/>
    </row>
    <row r="460" spans="1:11" ht="12.75" customHeight="1">
      <c r="A460" s="7"/>
      <c r="K460" s="14"/>
    </row>
    <row r="461" spans="1:11" ht="12.75" customHeight="1">
      <c r="A461" s="7"/>
      <c r="K461" s="14"/>
    </row>
    <row r="462" spans="1:11" ht="12.75" customHeight="1">
      <c r="A462" s="7"/>
      <c r="K462" s="14"/>
    </row>
    <row r="463" spans="1:11" ht="12.75" customHeight="1">
      <c r="A463" s="7"/>
      <c r="K463" s="14"/>
    </row>
    <row r="464" spans="1:11" ht="12.75" customHeight="1">
      <c r="A464" s="7"/>
      <c r="K464" s="14"/>
    </row>
    <row r="465" spans="1:11" ht="12.75" customHeight="1">
      <c r="A465" s="7"/>
      <c r="K465" s="14"/>
    </row>
    <row r="466" spans="1:11" ht="12.75" customHeight="1">
      <c r="A466" s="7"/>
      <c r="K466" s="14"/>
    </row>
    <row r="467" spans="1:11" ht="12.75" customHeight="1">
      <c r="A467" s="7"/>
      <c r="K467" s="14"/>
    </row>
    <row r="468" spans="1:11" ht="12.75" customHeight="1">
      <c r="A468" s="7"/>
      <c r="K468" s="14"/>
    </row>
    <row r="469" spans="1:11" ht="12.75" customHeight="1">
      <c r="A469" s="7"/>
      <c r="K469" s="14"/>
    </row>
    <row r="470" spans="1:11" ht="12.75" customHeight="1">
      <c r="A470" s="7"/>
      <c r="K470" s="14"/>
    </row>
    <row r="471" spans="1:11" ht="12.75" customHeight="1">
      <c r="A471" s="7"/>
      <c r="K471" s="14"/>
    </row>
    <row r="472" spans="1:11" ht="12.75" customHeight="1">
      <c r="A472" s="7"/>
      <c r="K472" s="14"/>
    </row>
    <row r="473" spans="1:11" ht="12.75" customHeight="1">
      <c r="A473" s="7"/>
      <c r="K473" s="14"/>
    </row>
    <row r="474" spans="1:11" ht="12.75" customHeight="1">
      <c r="A474" s="7"/>
      <c r="K474" s="14"/>
    </row>
    <row r="475" spans="1:11" ht="12.75" customHeight="1">
      <c r="A475" s="7"/>
      <c r="K475" s="14"/>
    </row>
    <row r="476" spans="1:11" ht="12.75" customHeight="1">
      <c r="A476" s="7"/>
      <c r="K476" s="14"/>
    </row>
    <row r="477" spans="1:11" ht="12.75" customHeight="1">
      <c r="A477" s="7"/>
      <c r="K477" s="14"/>
    </row>
    <row r="478" spans="1:11" ht="12.75" customHeight="1">
      <c r="A478" s="7"/>
      <c r="K478" s="14"/>
    </row>
    <row r="479" spans="1:11" ht="12.75" customHeight="1">
      <c r="A479" s="7"/>
      <c r="K479" s="14"/>
    </row>
    <row r="480" spans="1:11" ht="12.75" customHeight="1">
      <c r="A480" s="7"/>
      <c r="K480" s="14"/>
    </row>
    <row r="481" spans="1:11" ht="12.75" customHeight="1">
      <c r="A481" s="7"/>
      <c r="K481" s="14"/>
    </row>
    <row r="482" spans="1:11" ht="12.75" customHeight="1">
      <c r="A482" s="7"/>
      <c r="K482" s="14"/>
    </row>
    <row r="483" spans="1:11" ht="12.75" customHeight="1">
      <c r="A483" s="7"/>
      <c r="K483" s="14"/>
    </row>
    <row r="484" spans="1:11" ht="12.75" customHeight="1">
      <c r="A484" s="7"/>
      <c r="K484" s="14"/>
    </row>
    <row r="485" spans="1:11" ht="12.75" customHeight="1">
      <c r="A485" s="7"/>
      <c r="K485" s="14"/>
    </row>
    <row r="486" spans="1:11" ht="12.75" customHeight="1">
      <c r="A486" s="7"/>
      <c r="K486" s="14"/>
    </row>
    <row r="487" spans="1:11" ht="12.75" customHeight="1">
      <c r="A487" s="7"/>
      <c r="K487" s="14"/>
    </row>
    <row r="488" spans="1:11" ht="12.75" customHeight="1">
      <c r="A488" s="7"/>
      <c r="K488" s="14"/>
    </row>
    <row r="489" spans="1:11" ht="12.75" customHeight="1">
      <c r="A489" s="7"/>
      <c r="K489" s="14"/>
    </row>
    <row r="490" spans="1:11" ht="12.75" customHeight="1">
      <c r="A490" s="7"/>
      <c r="K490" s="14"/>
    </row>
    <row r="491" spans="1:11" ht="12.75" customHeight="1">
      <c r="A491" s="7"/>
      <c r="K491" s="14"/>
    </row>
    <row r="492" spans="1:11" ht="12.75" customHeight="1">
      <c r="A492" s="7"/>
      <c r="K492" s="14"/>
    </row>
    <row r="493" spans="1:11" ht="12.75" customHeight="1">
      <c r="A493" s="7"/>
      <c r="K493" s="14"/>
    </row>
    <row r="494" spans="1:11" ht="12.75" customHeight="1">
      <c r="A494" s="7"/>
      <c r="K494" s="14"/>
    </row>
    <row r="495" spans="1:11" ht="12.75" customHeight="1">
      <c r="A495" s="7"/>
      <c r="K495" s="14"/>
    </row>
    <row r="496" spans="1:11" ht="12.75" customHeight="1">
      <c r="A496" s="7"/>
      <c r="K496" s="14"/>
    </row>
    <row r="497" spans="1:11" ht="12.75" customHeight="1">
      <c r="A497" s="7"/>
      <c r="K497" s="14"/>
    </row>
    <row r="498" spans="1:11" ht="12.75" customHeight="1">
      <c r="A498" s="7"/>
      <c r="K498" s="14"/>
    </row>
    <row r="499" spans="1:11" ht="12.75" customHeight="1">
      <c r="A499" s="7"/>
      <c r="K499" s="14"/>
    </row>
    <row r="500" spans="1:11" ht="12.75" customHeight="1">
      <c r="A500" s="7"/>
      <c r="K500" s="14"/>
    </row>
    <row r="501" spans="1:11" ht="12.75" customHeight="1">
      <c r="A501" s="7"/>
      <c r="K501" s="14"/>
    </row>
    <row r="502" spans="1:11" ht="12.75" customHeight="1">
      <c r="A502" s="7"/>
      <c r="K502" s="14"/>
    </row>
    <row r="503" spans="1:11" ht="12.75" customHeight="1">
      <c r="A503" s="7"/>
      <c r="K503" s="14"/>
    </row>
    <row r="504" spans="1:11" ht="12.75" customHeight="1">
      <c r="A504" s="7"/>
      <c r="K504" s="14"/>
    </row>
    <row r="505" spans="1:11" ht="12.75" customHeight="1">
      <c r="A505" s="7"/>
      <c r="K505" s="14"/>
    </row>
    <row r="506" spans="1:11" ht="12.75" customHeight="1">
      <c r="A506" s="7"/>
      <c r="K506" s="14"/>
    </row>
    <row r="507" spans="1:11" ht="12.75" customHeight="1">
      <c r="A507" s="7"/>
      <c r="K507" s="14"/>
    </row>
    <row r="508" spans="1:11" ht="12.75" customHeight="1">
      <c r="A508" s="7"/>
      <c r="K508" s="14"/>
    </row>
    <row r="509" spans="1:11" ht="12.75" customHeight="1">
      <c r="A509" s="7"/>
      <c r="K509" s="14"/>
    </row>
    <row r="510" spans="1:11" ht="12.75" customHeight="1">
      <c r="A510" s="7"/>
      <c r="K510" s="14"/>
    </row>
    <row r="511" spans="1:11" ht="12.75" customHeight="1">
      <c r="A511" s="7"/>
      <c r="K511" s="14"/>
    </row>
    <row r="512" spans="1:11" ht="12.75" customHeight="1">
      <c r="A512" s="7"/>
      <c r="K512" s="14"/>
    </row>
    <row r="513" spans="1:11" ht="12.75" customHeight="1">
      <c r="A513" s="7"/>
      <c r="K513" s="14"/>
    </row>
    <row r="514" spans="1:11" ht="12.75" customHeight="1">
      <c r="A514" s="7"/>
      <c r="K514" s="14"/>
    </row>
    <row r="515" spans="1:11" ht="12.75" customHeight="1">
      <c r="A515" s="7"/>
      <c r="K515" s="14"/>
    </row>
    <row r="516" spans="1:11" ht="12.75" customHeight="1">
      <c r="A516" s="7"/>
      <c r="K516" s="14"/>
    </row>
    <row r="517" spans="1:11" ht="12.75" customHeight="1">
      <c r="A517" s="7"/>
      <c r="K517" s="14"/>
    </row>
    <row r="518" spans="1:11" ht="12.75" customHeight="1">
      <c r="A518" s="7"/>
      <c r="K518" s="14"/>
    </row>
    <row r="519" spans="1:11" ht="12.75" customHeight="1">
      <c r="A519" s="7"/>
      <c r="K519" s="14"/>
    </row>
    <row r="520" spans="1:11" ht="12.75" customHeight="1">
      <c r="A520" s="7"/>
      <c r="K520" s="14"/>
    </row>
    <row r="521" spans="1:11" ht="12.75" customHeight="1">
      <c r="A521" s="7"/>
      <c r="K521" s="14"/>
    </row>
    <row r="522" spans="1:11" ht="12.75" customHeight="1">
      <c r="A522" s="7"/>
      <c r="K522" s="14"/>
    </row>
    <row r="523" spans="1:11" ht="12.75" customHeight="1">
      <c r="A523" s="7"/>
      <c r="K523" s="14"/>
    </row>
    <row r="524" spans="1:11" ht="12.75" customHeight="1">
      <c r="A524" s="7"/>
      <c r="K524" s="14"/>
    </row>
    <row r="525" spans="1:11" ht="12.75" customHeight="1">
      <c r="A525" s="7"/>
      <c r="K525" s="14"/>
    </row>
    <row r="526" spans="1:11" ht="12.75" customHeight="1">
      <c r="A526" s="7"/>
      <c r="K526" s="14"/>
    </row>
    <row r="527" spans="1:11" ht="12.75" customHeight="1">
      <c r="A527" s="7"/>
      <c r="K527" s="14"/>
    </row>
    <row r="528" spans="1:11" ht="12.75" customHeight="1">
      <c r="A528" s="7"/>
      <c r="K528" s="14"/>
    </row>
    <row r="529" spans="1:11" ht="12.75" customHeight="1">
      <c r="A529" s="7"/>
      <c r="K529" s="14"/>
    </row>
    <row r="530" spans="1:11" ht="12.75" customHeight="1">
      <c r="A530" s="7"/>
      <c r="K530" s="14"/>
    </row>
    <row r="531" spans="1:11" ht="12.75" customHeight="1">
      <c r="A531" s="7"/>
      <c r="K531" s="14"/>
    </row>
    <row r="532" spans="1:11" ht="12.75" customHeight="1">
      <c r="A532" s="7"/>
      <c r="K532" s="14"/>
    </row>
    <row r="533" spans="1:11" ht="12.75" customHeight="1">
      <c r="A533" s="7"/>
      <c r="K533" s="14"/>
    </row>
    <row r="534" spans="1:11" ht="12.75" customHeight="1">
      <c r="A534" s="7"/>
      <c r="K534" s="14"/>
    </row>
    <row r="535" spans="1:11" ht="12.75" customHeight="1">
      <c r="A535" s="7"/>
      <c r="K535" s="14"/>
    </row>
    <row r="536" spans="1:11" ht="12.75" customHeight="1">
      <c r="A536" s="7"/>
      <c r="K536" s="14"/>
    </row>
    <row r="537" spans="1:11" ht="12.75" customHeight="1">
      <c r="A537" s="7"/>
      <c r="K537" s="14"/>
    </row>
    <row r="538" spans="1:11" ht="12.75" customHeight="1">
      <c r="A538" s="7"/>
      <c r="K538" s="14"/>
    </row>
    <row r="539" spans="1:11" ht="12.75" customHeight="1">
      <c r="A539" s="7"/>
      <c r="K539" s="14"/>
    </row>
    <row r="540" spans="1:11" ht="12.75" customHeight="1">
      <c r="A540" s="7"/>
      <c r="K540" s="14"/>
    </row>
    <row r="541" spans="1:11" ht="12.75" customHeight="1">
      <c r="A541" s="7"/>
      <c r="K541" s="14"/>
    </row>
    <row r="542" spans="1:11" ht="12.75" customHeight="1">
      <c r="A542" s="7"/>
      <c r="K542" s="14"/>
    </row>
    <row r="543" spans="1:11" ht="12.75" customHeight="1">
      <c r="A543" s="7"/>
      <c r="K543" s="14"/>
    </row>
    <row r="544" spans="1:11" ht="12.75" customHeight="1">
      <c r="A544" s="7"/>
      <c r="K544" s="14"/>
    </row>
    <row r="545" spans="1:11" ht="12.75" customHeight="1">
      <c r="A545" s="7"/>
      <c r="K545" s="14"/>
    </row>
    <row r="546" spans="1:11" ht="12.75" customHeight="1">
      <c r="A546" s="7"/>
      <c r="K546" s="14"/>
    </row>
    <row r="547" spans="1:11" ht="12.75" customHeight="1">
      <c r="A547" s="7"/>
      <c r="K547" s="14"/>
    </row>
    <row r="548" spans="1:11" ht="12.75" customHeight="1">
      <c r="A548" s="7"/>
      <c r="K548" s="14"/>
    </row>
    <row r="549" spans="1:11" ht="12.75" customHeight="1">
      <c r="A549" s="7"/>
      <c r="K549" s="14"/>
    </row>
    <row r="550" spans="1:11" ht="12.75" customHeight="1">
      <c r="A550" s="7"/>
      <c r="K550" s="14"/>
    </row>
    <row r="551" spans="1:11" ht="12.75" customHeight="1">
      <c r="A551" s="7"/>
      <c r="K551" s="14"/>
    </row>
    <row r="552" spans="1:11" ht="12.75" customHeight="1">
      <c r="A552" s="7"/>
      <c r="K552" s="14"/>
    </row>
    <row r="553" spans="1:11" ht="12.75" customHeight="1">
      <c r="A553" s="7"/>
      <c r="K553" s="14"/>
    </row>
    <row r="554" spans="1:11" ht="12.75" customHeight="1">
      <c r="A554" s="7"/>
      <c r="K554" s="14"/>
    </row>
    <row r="555" spans="1:11" ht="12.75" customHeight="1">
      <c r="A555" s="7"/>
      <c r="K555" s="14"/>
    </row>
    <row r="556" spans="1:11" ht="12.75" customHeight="1">
      <c r="A556" s="7"/>
      <c r="K556" s="14"/>
    </row>
    <row r="557" spans="1:11" ht="12.75" customHeight="1">
      <c r="A557" s="7"/>
      <c r="K557" s="14"/>
    </row>
    <row r="558" spans="1:11" ht="12.75" customHeight="1">
      <c r="A558" s="7"/>
      <c r="K558" s="14"/>
    </row>
    <row r="559" spans="1:11" ht="12.75" customHeight="1">
      <c r="A559" s="7"/>
      <c r="K559" s="14"/>
    </row>
    <row r="560" spans="1:11" ht="12.75" customHeight="1">
      <c r="A560" s="7"/>
      <c r="K560" s="14"/>
    </row>
    <row r="561" spans="1:11" ht="12.75" customHeight="1">
      <c r="A561" s="7"/>
      <c r="K561" s="14"/>
    </row>
    <row r="562" spans="1:11" ht="12.75" customHeight="1">
      <c r="A562" s="7"/>
      <c r="K562" s="14"/>
    </row>
    <row r="563" spans="1:11" ht="12.75" customHeight="1">
      <c r="A563" s="7"/>
      <c r="K563" s="14"/>
    </row>
    <row r="564" spans="1:11" ht="12.75" customHeight="1">
      <c r="A564" s="7"/>
      <c r="K564" s="14"/>
    </row>
    <row r="565" spans="1:11" ht="12.75" customHeight="1">
      <c r="A565" s="7"/>
      <c r="K565" s="14"/>
    </row>
    <row r="566" spans="1:11" ht="12.75" customHeight="1">
      <c r="A566" s="7"/>
      <c r="K566" s="14"/>
    </row>
    <row r="567" spans="1:11" ht="12.75" customHeight="1">
      <c r="A567" s="7"/>
      <c r="K567" s="14"/>
    </row>
    <row r="568" spans="1:11" ht="12.75" customHeight="1">
      <c r="A568" s="7"/>
      <c r="K568" s="14"/>
    </row>
    <row r="569" spans="1:11" ht="12.75" customHeight="1">
      <c r="A569" s="7"/>
      <c r="K569" s="14"/>
    </row>
    <row r="570" spans="1:11" ht="12.75" customHeight="1">
      <c r="A570" s="7"/>
      <c r="K570" s="14"/>
    </row>
    <row r="571" spans="1:11" ht="12.75" customHeight="1">
      <c r="A571" s="7"/>
      <c r="K571" s="14"/>
    </row>
    <row r="572" spans="1:11" ht="12.75" customHeight="1">
      <c r="A572" s="7"/>
      <c r="K572" s="14"/>
    </row>
    <row r="573" spans="1:11" ht="12.75" customHeight="1">
      <c r="A573" s="7"/>
      <c r="K573" s="14"/>
    </row>
    <row r="574" spans="1:11" ht="12.75" customHeight="1">
      <c r="A574" s="7"/>
      <c r="K574" s="14"/>
    </row>
    <row r="575" spans="1:11" ht="12.75" customHeight="1">
      <c r="A575" s="7"/>
      <c r="K575" s="14"/>
    </row>
    <row r="576" spans="1:11" ht="12.75" customHeight="1">
      <c r="A576" s="7"/>
      <c r="K576" s="14"/>
    </row>
    <row r="577" spans="1:11" ht="12.75" customHeight="1">
      <c r="A577" s="7"/>
      <c r="K577" s="14"/>
    </row>
    <row r="578" spans="1:11" ht="12.75" customHeight="1">
      <c r="A578" s="7"/>
      <c r="K578" s="14"/>
    </row>
    <row r="579" spans="1:11" ht="12.75" customHeight="1">
      <c r="A579" s="7"/>
      <c r="K579" s="14"/>
    </row>
    <row r="580" spans="1:11" ht="12.75" customHeight="1">
      <c r="A580" s="7"/>
      <c r="K580" s="14"/>
    </row>
    <row r="581" spans="1:11" ht="12.75" customHeight="1">
      <c r="A581" s="7"/>
      <c r="K581" s="14"/>
    </row>
    <row r="582" spans="1:11" ht="12.75" customHeight="1">
      <c r="A582" s="7"/>
      <c r="K582" s="14"/>
    </row>
    <row r="583" spans="1:11" ht="12.75" customHeight="1">
      <c r="A583" s="7"/>
      <c r="K583" s="14"/>
    </row>
    <row r="584" spans="1:11" ht="12.75" customHeight="1">
      <c r="A584" s="7"/>
      <c r="K584" s="14"/>
    </row>
    <row r="585" spans="1:11" ht="12.75" customHeight="1">
      <c r="A585" s="7"/>
      <c r="K585" s="14"/>
    </row>
    <row r="586" spans="1:11" ht="12.75" customHeight="1">
      <c r="A586" s="7"/>
      <c r="K586" s="14"/>
    </row>
    <row r="587" spans="1:11" ht="12.75" customHeight="1">
      <c r="A587" s="7"/>
      <c r="K587" s="14"/>
    </row>
    <row r="588" spans="1:11" ht="12.75" customHeight="1">
      <c r="A588" s="7"/>
      <c r="K588" s="14"/>
    </row>
    <row r="589" spans="1:11" ht="12.75" customHeight="1">
      <c r="A589" s="7"/>
      <c r="K589" s="14"/>
    </row>
    <row r="590" spans="1:11" ht="12.75" customHeight="1">
      <c r="A590" s="7"/>
      <c r="K590" s="14"/>
    </row>
    <row r="591" spans="1:11" ht="12.75" customHeight="1">
      <c r="A591" s="7"/>
      <c r="K591" s="14"/>
    </row>
    <row r="592" spans="1:11" ht="12.75" customHeight="1">
      <c r="A592" s="7"/>
      <c r="K592" s="14"/>
    </row>
    <row r="593" spans="1:11" ht="12.75" customHeight="1">
      <c r="A593" s="7"/>
      <c r="K593" s="14"/>
    </row>
    <row r="594" spans="1:11" ht="12.75" customHeight="1">
      <c r="A594" s="7"/>
      <c r="K594" s="14"/>
    </row>
    <row r="595" spans="1:11" ht="12.75" customHeight="1">
      <c r="A595" s="7"/>
      <c r="K595" s="14"/>
    </row>
    <row r="596" spans="1:11" ht="12.75" customHeight="1">
      <c r="A596" s="7"/>
      <c r="K596" s="14"/>
    </row>
    <row r="597" spans="1:11" ht="12.75" customHeight="1">
      <c r="A597" s="7"/>
      <c r="K597" s="14"/>
    </row>
    <row r="598" spans="1:11" ht="12.75" customHeight="1">
      <c r="A598" s="7"/>
      <c r="K598" s="14"/>
    </row>
    <row r="599" spans="1:11" ht="12.75" customHeight="1">
      <c r="A599" s="7"/>
      <c r="K599" s="14"/>
    </row>
    <row r="600" spans="1:11" ht="12.75" customHeight="1">
      <c r="A600" s="7"/>
      <c r="K600" s="14"/>
    </row>
    <row r="601" spans="1:11" ht="12.75" customHeight="1">
      <c r="A601" s="7"/>
      <c r="K601" s="14"/>
    </row>
    <row r="602" spans="1:11" ht="12.75" customHeight="1">
      <c r="A602" s="7"/>
      <c r="K602" s="14"/>
    </row>
    <row r="603" spans="1:11" ht="12.75" customHeight="1">
      <c r="A603" s="7"/>
      <c r="K603" s="14"/>
    </row>
    <row r="604" spans="1:11" ht="12.75" customHeight="1">
      <c r="A604" s="7"/>
      <c r="K604" s="14"/>
    </row>
    <row r="605" spans="1:11" ht="12.75" customHeight="1">
      <c r="A605" s="7"/>
      <c r="K605" s="14"/>
    </row>
    <row r="606" spans="1:11" ht="12.75" customHeight="1">
      <c r="A606" s="7"/>
      <c r="K606" s="14"/>
    </row>
    <row r="607" spans="1:11" ht="12.75" customHeight="1">
      <c r="A607" s="7"/>
      <c r="K607" s="14"/>
    </row>
    <row r="608" spans="1:11" ht="12.75" customHeight="1">
      <c r="A608" s="7"/>
      <c r="K608" s="14"/>
    </row>
    <row r="609" spans="1:11" ht="12.75" customHeight="1">
      <c r="A609" s="7"/>
      <c r="K609" s="14"/>
    </row>
    <row r="610" spans="1:11" ht="12.75" customHeight="1">
      <c r="A610" s="7"/>
      <c r="K610" s="14"/>
    </row>
    <row r="611" spans="1:11" ht="12.75" customHeight="1">
      <c r="A611" s="7"/>
      <c r="K611" s="14"/>
    </row>
    <row r="612" spans="1:11" ht="12.75" customHeight="1">
      <c r="A612" s="7"/>
      <c r="K612" s="14"/>
    </row>
    <row r="613" spans="1:11" ht="12.75" customHeight="1">
      <c r="A613" s="7"/>
      <c r="K613" s="14"/>
    </row>
    <row r="614" spans="1:11" ht="12.75" customHeight="1">
      <c r="A614" s="7"/>
      <c r="K614" s="14"/>
    </row>
    <row r="615" spans="1:11" ht="12.75" customHeight="1">
      <c r="A615" s="7"/>
      <c r="K615" s="14"/>
    </row>
    <row r="616" spans="1:11" ht="12.75" customHeight="1">
      <c r="A616" s="7"/>
      <c r="K616" s="14"/>
    </row>
    <row r="617" spans="1:11" ht="12.75" customHeight="1">
      <c r="A617" s="7"/>
      <c r="K617" s="14"/>
    </row>
    <row r="618" spans="1:11" ht="12.75" customHeight="1">
      <c r="A618" s="7"/>
      <c r="K618" s="14"/>
    </row>
    <row r="619" spans="1:11" ht="12.75" customHeight="1">
      <c r="A619" s="7"/>
      <c r="K619" s="14"/>
    </row>
    <row r="620" spans="1:11" ht="12.75" customHeight="1">
      <c r="A620" s="7"/>
      <c r="K620" s="14"/>
    </row>
    <row r="621" spans="1:11" ht="12.75" customHeight="1">
      <c r="A621" s="7"/>
      <c r="K621" s="14"/>
    </row>
    <row r="622" spans="1:11" ht="12.75" customHeight="1">
      <c r="A622" s="7"/>
      <c r="K622" s="14"/>
    </row>
    <row r="623" spans="1:11" ht="12.75" customHeight="1">
      <c r="A623" s="7"/>
      <c r="K623" s="14"/>
    </row>
    <row r="624" spans="1:11" ht="12.75" customHeight="1">
      <c r="A624" s="7"/>
      <c r="K624" s="14"/>
    </row>
    <row r="625" spans="1:11" ht="12.75" customHeight="1">
      <c r="A625" s="7"/>
      <c r="K625" s="14"/>
    </row>
    <row r="626" spans="1:11" ht="12.75" customHeight="1">
      <c r="A626" s="7"/>
      <c r="K626" s="14"/>
    </row>
    <row r="627" spans="1:11" ht="12.75" customHeight="1">
      <c r="A627" s="7"/>
      <c r="K627" s="14"/>
    </row>
    <row r="628" spans="1:11" ht="12.75" customHeight="1">
      <c r="A628" s="7"/>
      <c r="K628" s="14"/>
    </row>
    <row r="629" spans="1:11" ht="12.75" customHeight="1">
      <c r="A629" s="7"/>
      <c r="K629" s="14"/>
    </row>
    <row r="630" spans="1:11" ht="12.75" customHeight="1">
      <c r="A630" s="7"/>
      <c r="K630" s="14"/>
    </row>
    <row r="631" spans="1:11" ht="12.75" customHeight="1">
      <c r="A631" s="7"/>
      <c r="K631" s="14"/>
    </row>
    <row r="632" spans="1:11" ht="12.75" customHeight="1">
      <c r="A632" s="7"/>
      <c r="K632" s="14"/>
    </row>
    <row r="633" spans="1:11" ht="12.75" customHeight="1">
      <c r="A633" s="7"/>
      <c r="K633" s="14"/>
    </row>
    <row r="634" spans="1:11" ht="12.75" customHeight="1">
      <c r="A634" s="7"/>
      <c r="K634" s="14"/>
    </row>
    <row r="635" spans="1:11" ht="12.75" customHeight="1">
      <c r="A635" s="7"/>
      <c r="K635" s="14"/>
    </row>
    <row r="636" spans="1:11" ht="12.75" customHeight="1">
      <c r="A636" s="7"/>
      <c r="K636" s="14"/>
    </row>
    <row r="637" spans="1:11" ht="12.75" customHeight="1">
      <c r="A637" s="7"/>
      <c r="K637" s="14"/>
    </row>
    <row r="638" spans="1:11" ht="12.75" customHeight="1">
      <c r="A638" s="7"/>
      <c r="K638" s="14"/>
    </row>
    <row r="639" spans="1:11" ht="12.75" customHeight="1">
      <c r="A639" s="7"/>
      <c r="K639" s="14"/>
    </row>
    <row r="640" spans="1:11" ht="12.75" customHeight="1">
      <c r="A640" s="7"/>
      <c r="K640" s="14"/>
    </row>
    <row r="641" spans="1:11" ht="12.75" customHeight="1">
      <c r="A641" s="7"/>
      <c r="K641" s="14"/>
    </row>
    <row r="642" spans="1:11" ht="12.75" customHeight="1">
      <c r="A642" s="7"/>
      <c r="K642" s="14"/>
    </row>
    <row r="643" spans="1:11" ht="12.75" customHeight="1">
      <c r="A643" s="7"/>
      <c r="K643" s="14"/>
    </row>
    <row r="644" spans="1:11" ht="12.75" customHeight="1">
      <c r="A644" s="7"/>
      <c r="K644" s="14"/>
    </row>
    <row r="645" spans="1:11" ht="12.75" customHeight="1">
      <c r="A645" s="7"/>
      <c r="K645" s="14"/>
    </row>
    <row r="646" spans="1:11" ht="12.75" customHeight="1">
      <c r="A646" s="7"/>
      <c r="K646" s="14"/>
    </row>
    <row r="647" spans="1:11" ht="12.75" customHeight="1">
      <c r="A647" s="7"/>
      <c r="K647" s="14"/>
    </row>
    <row r="648" spans="1:11" ht="12.75" customHeight="1">
      <c r="A648" s="7"/>
      <c r="K648" s="14"/>
    </row>
    <row r="649" spans="1:11" ht="12.75" customHeight="1">
      <c r="A649" s="7"/>
      <c r="K649" s="14"/>
    </row>
    <row r="650" spans="1:11" ht="12.75" customHeight="1">
      <c r="A650" s="7"/>
      <c r="K650" s="14"/>
    </row>
    <row r="651" spans="1:11" ht="12.75" customHeight="1">
      <c r="A651" s="7"/>
      <c r="K651" s="14"/>
    </row>
    <row r="652" spans="1:11" ht="12.75" customHeight="1">
      <c r="A652" s="7"/>
      <c r="K652" s="14"/>
    </row>
    <row r="653" spans="1:11" ht="12.75" customHeight="1">
      <c r="A653" s="7"/>
      <c r="K653" s="14"/>
    </row>
    <row r="654" spans="1:11" ht="12.75" customHeight="1">
      <c r="A654" s="7"/>
      <c r="K654" s="14"/>
    </row>
    <row r="655" spans="1:11" ht="12.75" customHeight="1">
      <c r="A655" s="7"/>
      <c r="K655" s="14"/>
    </row>
    <row r="656" spans="1:11" ht="12.75" customHeight="1">
      <c r="A656" s="7"/>
      <c r="K656" s="14"/>
    </row>
    <row r="657" spans="1:11" ht="12.75" customHeight="1">
      <c r="A657" s="7"/>
      <c r="K657" s="14"/>
    </row>
    <row r="658" spans="1:11" ht="12.75" customHeight="1">
      <c r="A658" s="7"/>
      <c r="K658" s="14"/>
    </row>
    <row r="659" spans="1:11" ht="12.75" customHeight="1">
      <c r="A659" s="7"/>
      <c r="K659" s="14"/>
    </row>
    <row r="660" spans="1:11" ht="12.75" customHeight="1">
      <c r="A660" s="7"/>
      <c r="K660" s="14"/>
    </row>
    <row r="661" spans="1:11" ht="12.75" customHeight="1">
      <c r="A661" s="7"/>
      <c r="K661" s="14"/>
    </row>
    <row r="662" spans="1:11" ht="12.75" customHeight="1">
      <c r="A662" s="7"/>
      <c r="K662" s="14"/>
    </row>
    <row r="663" spans="1:11" ht="12.75" customHeight="1">
      <c r="A663" s="7"/>
      <c r="K663" s="14"/>
    </row>
    <row r="664" spans="1:11" ht="12.75" customHeight="1">
      <c r="A664" s="7"/>
      <c r="K664" s="14"/>
    </row>
    <row r="665" spans="1:11" ht="12.75" customHeight="1">
      <c r="A665" s="7"/>
      <c r="K665" s="14"/>
    </row>
    <row r="666" spans="1:11" ht="12.75" customHeight="1">
      <c r="A666" s="7"/>
      <c r="K666" s="14"/>
    </row>
    <row r="667" spans="1:11" ht="12.75" customHeight="1">
      <c r="A667" s="7"/>
      <c r="K667" s="14"/>
    </row>
    <row r="668" spans="1:11" ht="12.75" customHeight="1">
      <c r="A668" s="7"/>
      <c r="K668" s="14"/>
    </row>
    <row r="669" spans="1:11" ht="12.75" customHeight="1">
      <c r="A669" s="7"/>
      <c r="K669" s="14"/>
    </row>
    <row r="670" spans="1:11" ht="12.75" customHeight="1">
      <c r="A670" s="7"/>
      <c r="K670" s="14"/>
    </row>
    <row r="671" spans="1:11" ht="12.75" customHeight="1">
      <c r="A671" s="7"/>
      <c r="K671" s="14"/>
    </row>
    <row r="672" spans="1:11" ht="12.75" customHeight="1">
      <c r="A672" s="7"/>
      <c r="K672" s="14"/>
    </row>
    <row r="673" spans="1:11" ht="12.75" customHeight="1">
      <c r="A673" s="7"/>
      <c r="K673" s="14"/>
    </row>
    <row r="674" spans="1:11" ht="12.75" customHeight="1">
      <c r="A674" s="7"/>
      <c r="K674" s="14"/>
    </row>
    <row r="675" spans="1:11" ht="12.75" customHeight="1">
      <c r="A675" s="7"/>
      <c r="K675" s="14"/>
    </row>
    <row r="676" spans="1:11" ht="12.75" customHeight="1">
      <c r="A676" s="7"/>
      <c r="K676" s="14"/>
    </row>
    <row r="677" spans="1:11" ht="12.75" customHeight="1">
      <c r="A677" s="7"/>
      <c r="K677" s="14"/>
    </row>
    <row r="678" spans="1:11" ht="12.75" customHeight="1">
      <c r="A678" s="7"/>
      <c r="K678" s="14"/>
    </row>
    <row r="679" spans="1:11" ht="12.75" customHeight="1">
      <c r="A679" s="7"/>
      <c r="K679" s="14"/>
    </row>
    <row r="680" spans="1:11" ht="12.75" customHeight="1">
      <c r="A680" s="7"/>
      <c r="K680" s="14"/>
    </row>
    <row r="681" spans="1:11" ht="12.75" customHeight="1">
      <c r="A681" s="7"/>
      <c r="K681" s="14"/>
    </row>
    <row r="682" spans="1:11" ht="12.75" customHeight="1">
      <c r="A682" s="7"/>
      <c r="K682" s="14"/>
    </row>
    <row r="683" spans="1:11" ht="12.75" customHeight="1">
      <c r="A683" s="7"/>
      <c r="K683" s="14"/>
    </row>
    <row r="684" spans="1:11" ht="12.75" customHeight="1">
      <c r="A684" s="7"/>
      <c r="K684" s="14"/>
    </row>
    <row r="685" spans="1:11" ht="12.75" customHeight="1">
      <c r="A685" s="7"/>
      <c r="K685" s="14"/>
    </row>
    <row r="686" spans="1:11" ht="12.75" customHeight="1">
      <c r="A686" s="7"/>
      <c r="K686" s="14"/>
    </row>
    <row r="687" spans="1:11" ht="12.75" customHeight="1">
      <c r="A687" s="7"/>
      <c r="K687" s="14"/>
    </row>
    <row r="688" spans="1:11" ht="12.75" customHeight="1">
      <c r="A688" s="7"/>
      <c r="K688" s="14"/>
    </row>
    <row r="689" spans="1:11" ht="12.75" customHeight="1">
      <c r="A689" s="7"/>
      <c r="K689" s="14"/>
    </row>
    <row r="690" spans="1:11" ht="12.75" customHeight="1">
      <c r="A690" s="7"/>
      <c r="K690" s="14"/>
    </row>
    <row r="691" spans="1:11" ht="12.75" customHeight="1">
      <c r="A691" s="7"/>
      <c r="K691" s="14"/>
    </row>
    <row r="692" spans="1:11" ht="12.75" customHeight="1">
      <c r="A692" s="7"/>
      <c r="K692" s="14"/>
    </row>
    <row r="693" spans="1:11" ht="12.75" customHeight="1">
      <c r="A693" s="7"/>
      <c r="K693" s="14"/>
    </row>
    <row r="694" spans="1:11" ht="12.75" customHeight="1">
      <c r="A694" s="7"/>
      <c r="K694" s="14"/>
    </row>
    <row r="695" spans="1:11" ht="12.75" customHeight="1">
      <c r="A695" s="7"/>
      <c r="K695" s="14"/>
    </row>
    <row r="696" spans="1:11" ht="12.75" customHeight="1">
      <c r="A696" s="7"/>
      <c r="K696" s="14"/>
    </row>
    <row r="697" spans="1:11" ht="12.75" customHeight="1">
      <c r="A697" s="7"/>
      <c r="K697" s="14"/>
    </row>
    <row r="698" spans="1:11" ht="12.75" customHeight="1">
      <c r="A698" s="7"/>
      <c r="K698" s="14"/>
    </row>
    <row r="699" spans="1:11" ht="12.75" customHeight="1">
      <c r="A699" s="7"/>
      <c r="K699" s="14"/>
    </row>
    <row r="700" spans="1:11" ht="12.75" customHeight="1">
      <c r="A700" s="7"/>
      <c r="K700" s="14"/>
    </row>
    <row r="701" spans="1:11" ht="12.75" customHeight="1">
      <c r="A701" s="7"/>
      <c r="K701" s="14"/>
    </row>
    <row r="702" spans="1:11" ht="12.75" customHeight="1">
      <c r="A702" s="7"/>
      <c r="K702" s="14"/>
    </row>
    <row r="703" spans="1:11" ht="12.75" customHeight="1">
      <c r="A703" s="7"/>
      <c r="K703" s="14"/>
    </row>
    <row r="704" spans="1:11" ht="12.75" customHeight="1">
      <c r="A704" s="7"/>
      <c r="K704" s="14"/>
    </row>
    <row r="705" spans="1:11" ht="12.75" customHeight="1">
      <c r="A705" s="7"/>
      <c r="K705" s="14"/>
    </row>
    <row r="706" spans="1:11" ht="12.75" customHeight="1">
      <c r="A706" s="7"/>
      <c r="K706" s="14"/>
    </row>
    <row r="707" spans="1:11" ht="12.75" customHeight="1">
      <c r="A707" s="7"/>
      <c r="K707" s="14"/>
    </row>
    <row r="708" spans="1:11" ht="12.75" customHeight="1">
      <c r="A708" s="7"/>
      <c r="K708" s="14"/>
    </row>
    <row r="709" spans="1:11" ht="12.75" customHeight="1">
      <c r="A709" s="7"/>
      <c r="K709" s="14"/>
    </row>
    <row r="710" spans="1:11" ht="12.75" customHeight="1">
      <c r="A710" s="7"/>
      <c r="K710" s="14"/>
    </row>
    <row r="711" spans="1:11" ht="12.75" customHeight="1">
      <c r="A711" s="7"/>
      <c r="K711" s="14"/>
    </row>
    <row r="712" spans="1:11" ht="12.75" customHeight="1">
      <c r="A712" s="7"/>
      <c r="K712" s="14"/>
    </row>
    <row r="713" spans="1:11" ht="12.75" customHeight="1">
      <c r="A713" s="7"/>
      <c r="K713" s="14"/>
    </row>
    <row r="714" spans="1:11" ht="12.75" customHeight="1">
      <c r="A714" s="7"/>
      <c r="K714" s="14"/>
    </row>
    <row r="715" spans="1:11" ht="12.75" customHeight="1">
      <c r="A715" s="7"/>
      <c r="K715" s="14"/>
    </row>
    <row r="716" spans="1:11" ht="12.75" customHeight="1">
      <c r="A716" s="7"/>
      <c r="K716" s="14"/>
    </row>
    <row r="717" spans="1:11" ht="12.75" customHeight="1">
      <c r="A717" s="7"/>
      <c r="K717" s="14"/>
    </row>
    <row r="718" spans="1:11" ht="12.75" customHeight="1">
      <c r="A718" s="7"/>
      <c r="K718" s="14"/>
    </row>
    <row r="719" spans="1:11" ht="12.75" customHeight="1">
      <c r="A719" s="7"/>
      <c r="K719" s="14"/>
    </row>
    <row r="720" spans="1:11" ht="12.75" customHeight="1">
      <c r="A720" s="7"/>
      <c r="K720" s="14"/>
    </row>
    <row r="721" spans="1:11" ht="12.75" customHeight="1">
      <c r="A721" s="7"/>
      <c r="K721" s="14"/>
    </row>
    <row r="722" spans="1:11" ht="12.75" customHeight="1">
      <c r="A722" s="7"/>
      <c r="K722" s="14"/>
    </row>
    <row r="723" spans="1:11" ht="12.75" customHeight="1">
      <c r="A723" s="7"/>
      <c r="K723" s="14"/>
    </row>
    <row r="724" spans="1:11" ht="12.75" customHeight="1">
      <c r="A724" s="7"/>
      <c r="K724" s="14"/>
    </row>
    <row r="725" spans="1:11" ht="12.75" customHeight="1">
      <c r="A725" s="7"/>
      <c r="K725" s="14"/>
    </row>
    <row r="726" spans="1:11" ht="12.75" customHeight="1">
      <c r="A726" s="7"/>
      <c r="K726" s="14"/>
    </row>
    <row r="727" spans="1:11" ht="12.75" customHeight="1">
      <c r="A727" s="7"/>
      <c r="K727" s="14"/>
    </row>
    <row r="728" spans="1:11" ht="12.75" customHeight="1">
      <c r="A728" s="7"/>
      <c r="K728" s="14"/>
    </row>
    <row r="729" spans="1:11" ht="12.75" customHeight="1">
      <c r="A729" s="7"/>
      <c r="K729" s="14"/>
    </row>
    <row r="730" spans="1:11" ht="12.75" customHeight="1">
      <c r="A730" s="7"/>
      <c r="K730" s="14"/>
    </row>
    <row r="731" spans="1:11" ht="12.75" customHeight="1">
      <c r="A731" s="7"/>
      <c r="K731" s="14"/>
    </row>
    <row r="732" spans="1:11" ht="12.75" customHeight="1">
      <c r="A732" s="7"/>
      <c r="K732" s="14"/>
    </row>
    <row r="733" spans="1:11" ht="12.75" customHeight="1">
      <c r="A733" s="7"/>
      <c r="K733" s="14"/>
    </row>
    <row r="734" spans="1:11" ht="12.75" customHeight="1">
      <c r="A734" s="7"/>
      <c r="K734" s="14"/>
    </row>
    <row r="735" spans="1:11" ht="12.75" customHeight="1">
      <c r="A735" s="7"/>
      <c r="K735" s="14"/>
    </row>
    <row r="736" spans="1:11" ht="12.75" customHeight="1">
      <c r="A736" s="7"/>
      <c r="K736" s="14"/>
    </row>
    <row r="737" spans="1:11" ht="12.75" customHeight="1">
      <c r="A737" s="7"/>
      <c r="K737" s="14"/>
    </row>
    <row r="738" spans="1:11" ht="12.75" customHeight="1">
      <c r="A738" s="7"/>
      <c r="K738" s="14"/>
    </row>
    <row r="739" spans="1:11" ht="12.75" customHeight="1">
      <c r="A739" s="7"/>
      <c r="K739" s="14"/>
    </row>
    <row r="740" spans="1:11" ht="12.75" customHeight="1">
      <c r="A740" s="7"/>
      <c r="K740" s="14"/>
    </row>
    <row r="741" spans="1:11" ht="12.75" customHeight="1">
      <c r="A741" s="7"/>
      <c r="K741" s="14"/>
    </row>
    <row r="742" spans="1:11" ht="12.75" customHeight="1">
      <c r="A742" s="7"/>
      <c r="K742" s="14"/>
    </row>
    <row r="743" spans="1:11" ht="12.75" customHeight="1">
      <c r="A743" s="7"/>
      <c r="K743" s="14"/>
    </row>
    <row r="744" spans="1:11" ht="12.75" customHeight="1">
      <c r="A744" s="7"/>
      <c r="K744" s="14"/>
    </row>
    <row r="745" spans="1:11" ht="12.75" customHeight="1">
      <c r="A745" s="7"/>
      <c r="K745" s="14"/>
    </row>
    <row r="746" spans="1:11" ht="12.75" customHeight="1">
      <c r="A746" s="7"/>
      <c r="K746" s="14"/>
    </row>
    <row r="747" spans="1:11" ht="12.75" customHeight="1">
      <c r="A747" s="7"/>
      <c r="K747" s="14"/>
    </row>
    <row r="748" spans="1:11" ht="12.75" customHeight="1">
      <c r="A748" s="7"/>
      <c r="K748" s="14"/>
    </row>
    <row r="749" spans="1:11" ht="12.75" customHeight="1">
      <c r="A749" s="7"/>
      <c r="K749" s="14"/>
    </row>
    <row r="750" spans="1:11" ht="12.75" customHeight="1">
      <c r="A750" s="7"/>
      <c r="K750" s="14"/>
    </row>
    <row r="751" spans="1:11" ht="12.75" customHeight="1">
      <c r="A751" s="7"/>
      <c r="K751" s="14"/>
    </row>
    <row r="752" spans="1:11" ht="12.75" customHeight="1">
      <c r="A752" s="7"/>
      <c r="K752" s="14"/>
    </row>
    <row r="753" spans="1:11" ht="12.75" customHeight="1">
      <c r="A753" s="7"/>
      <c r="K753" s="14"/>
    </row>
    <row r="754" spans="1:11" ht="12.75" customHeight="1">
      <c r="A754" s="7"/>
      <c r="K754" s="14"/>
    </row>
    <row r="755" spans="1:11" ht="12.75" customHeight="1">
      <c r="A755" s="7"/>
      <c r="K755" s="14"/>
    </row>
    <row r="756" spans="1:11" ht="12.75" customHeight="1">
      <c r="A756" s="7"/>
      <c r="K756" s="14"/>
    </row>
    <row r="757" spans="1:11" ht="12.75" customHeight="1">
      <c r="A757" s="7"/>
      <c r="K757" s="14"/>
    </row>
    <row r="758" spans="1:11" ht="12.75" customHeight="1">
      <c r="A758" s="7"/>
      <c r="K758" s="14"/>
    </row>
    <row r="759" spans="1:11" ht="12.75" customHeight="1">
      <c r="A759" s="7"/>
      <c r="K759" s="14"/>
    </row>
    <row r="760" spans="1:11" ht="12.75" customHeight="1">
      <c r="A760" s="7"/>
      <c r="K760" s="14"/>
    </row>
    <row r="761" spans="1:11" ht="12.75" customHeight="1">
      <c r="A761" s="7"/>
      <c r="K761" s="14"/>
    </row>
    <row r="762" spans="1:11" ht="12.75" customHeight="1">
      <c r="A762" s="7"/>
      <c r="K762" s="14"/>
    </row>
    <row r="763" spans="1:11" ht="12.75" customHeight="1">
      <c r="A763" s="7"/>
      <c r="K763" s="14"/>
    </row>
    <row r="764" spans="1:11" ht="12.75" customHeight="1">
      <c r="A764" s="7"/>
      <c r="K764" s="14"/>
    </row>
    <row r="765" spans="1:11" ht="12.75" customHeight="1">
      <c r="A765" s="7"/>
      <c r="K765" s="14"/>
    </row>
    <row r="766" spans="1:11" ht="12.75" customHeight="1">
      <c r="A766" s="7"/>
      <c r="K766" s="14"/>
    </row>
    <row r="767" spans="1:11" ht="12.75" customHeight="1">
      <c r="A767" s="7"/>
      <c r="K767" s="14"/>
    </row>
    <row r="768" spans="1:11" ht="12.75" customHeight="1">
      <c r="A768" s="7"/>
      <c r="K768" s="14"/>
    </row>
    <row r="769" spans="1:11" ht="12.75" customHeight="1">
      <c r="A769" s="7"/>
      <c r="K769" s="14"/>
    </row>
    <row r="770" spans="1:11" ht="12.75" customHeight="1">
      <c r="A770" s="7"/>
      <c r="K770" s="14"/>
    </row>
    <row r="771" spans="1:11" ht="12.75" customHeight="1">
      <c r="A771" s="7"/>
      <c r="K771" s="14"/>
    </row>
    <row r="772" spans="1:11" ht="12.75" customHeight="1">
      <c r="A772" s="7"/>
      <c r="K772" s="14"/>
    </row>
    <row r="773" spans="1:11" ht="12.75" customHeight="1">
      <c r="A773" s="7"/>
      <c r="K773" s="14"/>
    </row>
    <row r="774" spans="1:11" ht="12.75" customHeight="1">
      <c r="A774" s="7"/>
      <c r="K774" s="14"/>
    </row>
    <row r="775" spans="1:11" ht="12.75" customHeight="1">
      <c r="A775" s="7"/>
      <c r="K775" s="14"/>
    </row>
    <row r="776" spans="1:11" ht="12.75" customHeight="1">
      <c r="A776" s="7"/>
      <c r="K776" s="14"/>
    </row>
    <row r="777" spans="1:11" ht="12.75" customHeight="1">
      <c r="A777" s="7"/>
      <c r="K777" s="14"/>
    </row>
    <row r="778" spans="1:11" ht="12.75" customHeight="1">
      <c r="A778" s="7"/>
      <c r="K778" s="14"/>
    </row>
    <row r="779" spans="1:11" ht="12.75" customHeight="1">
      <c r="A779" s="7"/>
      <c r="K779" s="14"/>
    </row>
    <row r="780" spans="1:11" ht="12.75" customHeight="1">
      <c r="A780" s="7"/>
      <c r="K780" s="14"/>
    </row>
    <row r="781" spans="1:11" ht="12.75" customHeight="1">
      <c r="A781" s="7"/>
      <c r="K781" s="14"/>
    </row>
    <row r="782" spans="1:11" ht="12.75" customHeight="1">
      <c r="A782" s="7"/>
      <c r="K782" s="14"/>
    </row>
    <row r="783" spans="1:11" ht="12.75" customHeight="1">
      <c r="A783" s="7"/>
      <c r="K783" s="14"/>
    </row>
    <row r="784" spans="1:11" ht="12.75" customHeight="1">
      <c r="A784" s="7"/>
      <c r="K784" s="14"/>
    </row>
    <row r="785" spans="1:11" ht="12.75" customHeight="1">
      <c r="A785" s="7"/>
      <c r="K785" s="14"/>
    </row>
    <row r="786" spans="1:11" ht="12.75" customHeight="1">
      <c r="A786" s="7"/>
      <c r="K786" s="14"/>
    </row>
    <row r="787" spans="1:11" ht="12.75" customHeight="1">
      <c r="A787" s="7"/>
      <c r="K787" s="14"/>
    </row>
    <row r="788" spans="1:11" ht="12.75" customHeight="1">
      <c r="A788" s="7"/>
      <c r="K788" s="14"/>
    </row>
    <row r="789" spans="1:11" ht="12.75" customHeight="1">
      <c r="A789" s="7"/>
      <c r="K789" s="14"/>
    </row>
    <row r="790" spans="1:11" ht="12.75" customHeight="1">
      <c r="A790" s="7"/>
      <c r="K790" s="14"/>
    </row>
    <row r="791" spans="1:11" ht="12.75" customHeight="1">
      <c r="A791" s="7"/>
      <c r="K791" s="14"/>
    </row>
    <row r="792" spans="1:11" ht="12.75" customHeight="1">
      <c r="A792" s="7"/>
      <c r="K792" s="14"/>
    </row>
    <row r="793" spans="1:11" ht="12.75" customHeight="1">
      <c r="A793" s="7"/>
      <c r="K793" s="14"/>
    </row>
    <row r="794" spans="1:11" ht="12.75" customHeight="1">
      <c r="A794" s="7"/>
      <c r="K794" s="14"/>
    </row>
    <row r="795" spans="1:11" ht="12.75" customHeight="1">
      <c r="A795" s="7"/>
      <c r="K795" s="14"/>
    </row>
    <row r="796" spans="1:11" ht="12.75" customHeight="1">
      <c r="A796" s="7"/>
      <c r="K796" s="14"/>
    </row>
    <row r="797" spans="1:11" ht="12.75" customHeight="1">
      <c r="A797" s="7"/>
      <c r="K797" s="14"/>
    </row>
    <row r="798" spans="1:11" ht="12.75" customHeight="1">
      <c r="A798" s="7"/>
      <c r="K798" s="14"/>
    </row>
    <row r="799" spans="1:11" ht="12.75" customHeight="1">
      <c r="A799" s="7"/>
      <c r="K799" s="14"/>
    </row>
    <row r="800" spans="1:11" ht="12.75" customHeight="1">
      <c r="A800" s="7"/>
      <c r="K800" s="14"/>
    </row>
    <row r="801" spans="1:11" ht="12.75" customHeight="1">
      <c r="A801" s="7"/>
      <c r="K801" s="14"/>
    </row>
    <row r="802" spans="1:11" ht="12.75" customHeight="1">
      <c r="A802" s="7"/>
      <c r="K802" s="14"/>
    </row>
    <row r="803" spans="1:11" ht="12.75" customHeight="1">
      <c r="A803" s="7"/>
      <c r="K803" s="14"/>
    </row>
    <row r="804" spans="1:11" ht="12.75" customHeight="1">
      <c r="A804" s="7"/>
      <c r="K804" s="14"/>
    </row>
    <row r="805" spans="1:11" ht="12.75" customHeight="1">
      <c r="A805" s="7"/>
      <c r="K805" s="14"/>
    </row>
    <row r="806" spans="1:11" ht="12.75" customHeight="1">
      <c r="A806" s="7"/>
      <c r="K806" s="14"/>
    </row>
    <row r="807" spans="1:11" ht="12.75" customHeight="1">
      <c r="A807" s="7"/>
      <c r="K807" s="14"/>
    </row>
    <row r="808" spans="1:11" ht="12.75" customHeight="1">
      <c r="A808" s="7"/>
      <c r="K808" s="14"/>
    </row>
    <row r="809" spans="1:11" ht="12.75" customHeight="1">
      <c r="A809" s="7"/>
      <c r="K809" s="14"/>
    </row>
    <row r="810" spans="1:11" ht="12.75" customHeight="1">
      <c r="A810" s="7"/>
      <c r="K810" s="14"/>
    </row>
    <row r="811" spans="1:11" ht="12.75" customHeight="1">
      <c r="A811" s="7"/>
      <c r="K811" s="14"/>
    </row>
    <row r="812" spans="1:11" ht="12.75" customHeight="1">
      <c r="A812" s="7"/>
      <c r="K812" s="14"/>
    </row>
    <row r="813" spans="1:11" ht="12.75" customHeight="1">
      <c r="A813" s="7"/>
      <c r="K813" s="14"/>
    </row>
    <row r="814" spans="1:11" ht="12.75" customHeight="1">
      <c r="A814" s="7"/>
      <c r="K814" s="14"/>
    </row>
    <row r="815" spans="1:11" ht="12.75" customHeight="1">
      <c r="A815" s="7"/>
      <c r="K815" s="14"/>
    </row>
    <row r="816" spans="1:11" ht="12.75" customHeight="1">
      <c r="A816" s="7"/>
      <c r="K816" s="14"/>
    </row>
    <row r="817" spans="1:11" ht="12.75" customHeight="1">
      <c r="A817" s="7"/>
      <c r="K817" s="14"/>
    </row>
    <row r="818" spans="1:11" ht="12.75" customHeight="1">
      <c r="A818" s="7"/>
      <c r="K818" s="14"/>
    </row>
    <row r="819" spans="1:11" ht="12.75" customHeight="1">
      <c r="A819" s="7"/>
      <c r="K819" s="14"/>
    </row>
    <row r="820" spans="1:11" ht="12.75" customHeight="1">
      <c r="A820" s="7"/>
      <c r="K820" s="14"/>
    </row>
    <row r="821" spans="1:11" ht="12.75" customHeight="1">
      <c r="A821" s="7"/>
      <c r="K821" s="14"/>
    </row>
    <row r="822" spans="1:11" ht="12.75" customHeight="1">
      <c r="A822" s="7"/>
      <c r="K822" s="14"/>
    </row>
    <row r="823" spans="1:11" ht="12.75" customHeight="1">
      <c r="A823" s="7"/>
      <c r="K823" s="14"/>
    </row>
    <row r="824" spans="1:11" ht="12.75" customHeight="1">
      <c r="A824" s="7"/>
      <c r="K824" s="14"/>
    </row>
    <row r="825" spans="1:11" ht="12.75" customHeight="1">
      <c r="A825" s="7"/>
      <c r="K825" s="14"/>
    </row>
    <row r="826" spans="1:11" ht="12.75" customHeight="1">
      <c r="A826" s="7"/>
      <c r="K826" s="14"/>
    </row>
    <row r="827" spans="1:11" ht="12.75" customHeight="1">
      <c r="A827" s="7"/>
      <c r="K827" s="14"/>
    </row>
    <row r="828" spans="1:11" ht="12.75" customHeight="1">
      <c r="A828" s="7"/>
      <c r="K828" s="14"/>
    </row>
    <row r="829" spans="1:11" ht="12.75" customHeight="1">
      <c r="A829" s="7"/>
      <c r="K829" s="14"/>
    </row>
    <row r="830" spans="1:11" ht="12.75" customHeight="1">
      <c r="A830" s="7"/>
      <c r="K830" s="14"/>
    </row>
    <row r="831" spans="1:11" ht="12.75" customHeight="1">
      <c r="A831" s="7"/>
      <c r="K831" s="14"/>
    </row>
    <row r="832" spans="1:11" ht="12.75" customHeight="1">
      <c r="A832" s="7"/>
      <c r="K832" s="14"/>
    </row>
    <row r="833" spans="1:11" ht="12.75" customHeight="1">
      <c r="A833" s="7"/>
      <c r="K833" s="14"/>
    </row>
    <row r="834" spans="1:11" ht="12.75" customHeight="1">
      <c r="A834" s="7"/>
      <c r="K834" s="14"/>
    </row>
    <row r="835" spans="1:11" ht="12.75" customHeight="1">
      <c r="A835" s="7"/>
      <c r="K835" s="14"/>
    </row>
    <row r="836" spans="1:11" ht="12.75" customHeight="1">
      <c r="A836" s="7"/>
      <c r="K836" s="14"/>
    </row>
    <row r="837" spans="1:11" ht="12.75" customHeight="1">
      <c r="A837" s="7"/>
      <c r="K837" s="14"/>
    </row>
    <row r="838" spans="1:11" ht="12.75" customHeight="1">
      <c r="A838" s="7"/>
      <c r="K838" s="14"/>
    </row>
    <row r="839" spans="1:11" ht="12.75" customHeight="1">
      <c r="A839" s="7"/>
      <c r="K839" s="14"/>
    </row>
    <row r="840" spans="1:11" ht="12.75" customHeight="1">
      <c r="A840" s="7"/>
      <c r="K840" s="14"/>
    </row>
    <row r="841" spans="1:11" ht="12.75" customHeight="1">
      <c r="A841" s="7"/>
      <c r="K841" s="14"/>
    </row>
    <row r="842" spans="1:11" ht="12.75" customHeight="1">
      <c r="A842" s="7"/>
      <c r="K842" s="14"/>
    </row>
    <row r="843" spans="1:11" ht="12.75" customHeight="1">
      <c r="A843" s="7"/>
      <c r="K843" s="14"/>
    </row>
    <row r="844" spans="1:11" ht="12.75" customHeight="1">
      <c r="A844" s="7"/>
      <c r="K844" s="14"/>
    </row>
    <row r="845" spans="1:11" ht="12.75" customHeight="1">
      <c r="A845" s="7"/>
      <c r="K845" s="14"/>
    </row>
    <row r="846" spans="1:11" ht="12.75" customHeight="1">
      <c r="A846" s="7"/>
      <c r="K846" s="14"/>
    </row>
    <row r="847" spans="1:11" ht="12.75" customHeight="1">
      <c r="A847" s="7"/>
      <c r="K847" s="14"/>
    </row>
    <row r="848" spans="1:11" ht="12.75" customHeight="1">
      <c r="A848" s="7"/>
      <c r="K848" s="14"/>
    </row>
    <row r="849" spans="1:11" ht="12.75" customHeight="1">
      <c r="A849" s="7"/>
      <c r="K849" s="14"/>
    </row>
    <row r="850" spans="1:11" ht="12.75" customHeight="1">
      <c r="A850" s="7"/>
      <c r="K850" s="14"/>
    </row>
    <row r="851" spans="1:11" ht="12.75" customHeight="1">
      <c r="A851" s="7"/>
      <c r="K851" s="14"/>
    </row>
    <row r="852" spans="1:11" ht="12.75" customHeight="1">
      <c r="A852" s="7"/>
      <c r="K852" s="14"/>
    </row>
    <row r="853" spans="1:11" ht="12.75" customHeight="1">
      <c r="A853" s="7"/>
      <c r="K853" s="14"/>
    </row>
    <row r="854" spans="1:11" ht="12.75" customHeight="1">
      <c r="A854" s="7"/>
      <c r="K854" s="14"/>
    </row>
    <row r="855" spans="1:11" ht="12.75" customHeight="1">
      <c r="A855" s="7"/>
      <c r="K855" s="14"/>
    </row>
    <row r="856" spans="1:11" ht="12.75" customHeight="1">
      <c r="A856" s="7"/>
      <c r="K856" s="14"/>
    </row>
    <row r="857" spans="1:11" ht="12.75" customHeight="1">
      <c r="A857" s="7"/>
      <c r="K857" s="14"/>
    </row>
    <row r="858" spans="1:11" ht="12.75" customHeight="1">
      <c r="A858" s="7"/>
      <c r="K858" s="14"/>
    </row>
    <row r="859" spans="1:11" ht="12.75" customHeight="1">
      <c r="A859" s="7"/>
      <c r="K859" s="14"/>
    </row>
    <row r="860" spans="1:11" ht="12.75" customHeight="1">
      <c r="A860" s="7"/>
      <c r="K860" s="14"/>
    </row>
    <row r="861" spans="1:11" ht="12.75" customHeight="1">
      <c r="A861" s="7"/>
      <c r="K861" s="14"/>
    </row>
    <row r="862" spans="1:11" ht="12.75" customHeight="1">
      <c r="A862" s="7"/>
      <c r="K862" s="14"/>
    </row>
    <row r="863" spans="1:11" ht="12.75" customHeight="1">
      <c r="A863" s="7"/>
      <c r="K863" s="14"/>
    </row>
    <row r="864" spans="1:11" ht="12.75" customHeight="1">
      <c r="A864" s="7"/>
      <c r="K864" s="14"/>
    </row>
    <row r="865" spans="1:11" ht="12.75" customHeight="1">
      <c r="A865" s="7"/>
      <c r="K865" s="14"/>
    </row>
    <row r="866" spans="1:11" ht="12.75" customHeight="1">
      <c r="A866" s="7"/>
      <c r="K866" s="14"/>
    </row>
    <row r="867" spans="1:11" ht="12.75" customHeight="1">
      <c r="A867" s="7"/>
      <c r="K867" s="14"/>
    </row>
    <row r="868" spans="1:11" ht="12.75" customHeight="1">
      <c r="A868" s="7"/>
      <c r="K868" s="14"/>
    </row>
    <row r="869" spans="1:11" ht="12.75" customHeight="1">
      <c r="A869" s="7"/>
      <c r="K869" s="14"/>
    </row>
    <row r="870" spans="1:11" ht="12.75" customHeight="1">
      <c r="A870" s="7"/>
      <c r="K870" s="14"/>
    </row>
    <row r="871" spans="1:11" ht="12.75" customHeight="1">
      <c r="A871" s="7"/>
      <c r="K871" s="14"/>
    </row>
    <row r="872" spans="1:11" ht="12.75" customHeight="1">
      <c r="A872" s="7"/>
      <c r="K872" s="14"/>
    </row>
    <row r="873" spans="1:11" ht="12.75" customHeight="1">
      <c r="A873" s="7"/>
      <c r="K873" s="14"/>
    </row>
    <row r="874" spans="1:11" ht="12.75" customHeight="1">
      <c r="A874" s="7"/>
      <c r="K874" s="14"/>
    </row>
    <row r="875" spans="1:11" ht="12.75" customHeight="1">
      <c r="A875" s="7"/>
      <c r="K875" s="14"/>
    </row>
    <row r="876" spans="1:11" ht="12.75" customHeight="1">
      <c r="A876" s="7"/>
      <c r="K876" s="14"/>
    </row>
    <row r="877" spans="1:11" ht="12.75" customHeight="1">
      <c r="A877" s="7"/>
      <c r="K877" s="14"/>
    </row>
    <row r="878" spans="1:11" ht="12.75" customHeight="1">
      <c r="A878" s="7"/>
      <c r="K878" s="14"/>
    </row>
    <row r="879" spans="1:11" ht="12.75" customHeight="1">
      <c r="A879" s="7"/>
      <c r="K879" s="14"/>
    </row>
    <row r="880" spans="1:11" ht="12.75" customHeight="1">
      <c r="A880" s="7"/>
      <c r="K880" s="14"/>
    </row>
    <row r="881" spans="1:11" ht="12.75" customHeight="1">
      <c r="A881" s="7"/>
      <c r="K881" s="14"/>
    </row>
    <row r="882" spans="1:11" ht="12.75" customHeight="1">
      <c r="A882" s="7"/>
      <c r="K882" s="14"/>
    </row>
    <row r="883" spans="1:11" ht="12.75" customHeight="1">
      <c r="A883" s="7"/>
      <c r="K883" s="14"/>
    </row>
    <row r="884" spans="1:11" ht="12.75" customHeight="1">
      <c r="A884" s="7"/>
      <c r="K884" s="14"/>
    </row>
    <row r="885" spans="1:11" ht="12.75" customHeight="1">
      <c r="A885" s="7"/>
      <c r="K885" s="14"/>
    </row>
    <row r="886" spans="1:11" ht="12.75" customHeight="1">
      <c r="A886" s="7"/>
      <c r="K886" s="14"/>
    </row>
    <row r="887" spans="1:11" ht="12.75" customHeight="1">
      <c r="A887" s="7"/>
      <c r="K887" s="14"/>
    </row>
    <row r="888" spans="1:11" ht="12.75" customHeight="1">
      <c r="A888" s="7"/>
      <c r="K888" s="14"/>
    </row>
    <row r="889" spans="1:11" ht="12.75" customHeight="1">
      <c r="A889" s="7"/>
      <c r="K889" s="14"/>
    </row>
    <row r="890" spans="1:11" ht="12.75" customHeight="1">
      <c r="A890" s="7"/>
      <c r="K890" s="14"/>
    </row>
    <row r="891" spans="1:11" ht="12.75" customHeight="1">
      <c r="A891" s="7"/>
      <c r="K891" s="14"/>
    </row>
    <row r="892" spans="1:11" ht="12.75" customHeight="1">
      <c r="A892" s="7"/>
      <c r="K892" s="14"/>
    </row>
    <row r="893" spans="1:11" ht="12.75" customHeight="1">
      <c r="A893" s="7"/>
      <c r="K893" s="14"/>
    </row>
    <row r="894" spans="1:11" ht="12.75" customHeight="1">
      <c r="A894" s="7"/>
      <c r="K894" s="14"/>
    </row>
    <row r="895" spans="1:11" ht="12.75" customHeight="1">
      <c r="A895" s="7"/>
      <c r="K895" s="14"/>
    </row>
    <row r="896" spans="1:11" ht="12.75" customHeight="1">
      <c r="A896" s="7"/>
      <c r="K896" s="14"/>
    </row>
    <row r="897" spans="1:11" ht="12.75" customHeight="1">
      <c r="A897" s="7"/>
      <c r="K897" s="14"/>
    </row>
    <row r="898" spans="1:11" ht="12.75" customHeight="1">
      <c r="A898" s="7"/>
      <c r="K898" s="14"/>
    </row>
    <row r="899" spans="1:11" ht="12.75" customHeight="1">
      <c r="A899" s="7"/>
      <c r="K899" s="14"/>
    </row>
    <row r="900" spans="1:11" ht="12.75" customHeight="1">
      <c r="A900" s="7"/>
      <c r="K900" s="14"/>
    </row>
    <row r="901" spans="1:11" ht="12.75" customHeight="1">
      <c r="A901" s="7"/>
      <c r="K901" s="14"/>
    </row>
    <row r="902" spans="1:11" ht="12.75" customHeight="1">
      <c r="A902" s="7"/>
      <c r="K902" s="14"/>
    </row>
    <row r="903" spans="1:11" ht="12.75" customHeight="1">
      <c r="A903" s="7"/>
      <c r="K903" s="14"/>
    </row>
    <row r="904" spans="1:11" ht="12.75" customHeight="1">
      <c r="A904" s="7"/>
      <c r="K904" s="14"/>
    </row>
    <row r="905" spans="1:11" ht="12.75" customHeight="1">
      <c r="A905" s="7"/>
      <c r="K905" s="14"/>
    </row>
    <row r="906" spans="1:11" ht="12.75" customHeight="1">
      <c r="A906" s="7"/>
      <c r="K906" s="14"/>
    </row>
    <row r="907" spans="1:11" ht="12.75" customHeight="1">
      <c r="A907" s="7"/>
      <c r="K907" s="14"/>
    </row>
    <row r="908" spans="1:11" ht="12.75" customHeight="1">
      <c r="A908" s="7"/>
      <c r="K908" s="14"/>
    </row>
    <row r="909" spans="1:11" ht="12.75" customHeight="1">
      <c r="A909" s="7"/>
      <c r="K909" s="14"/>
    </row>
    <row r="910" spans="1:11" ht="12.75" customHeight="1">
      <c r="A910" s="7"/>
      <c r="K910" s="14"/>
    </row>
    <row r="911" spans="1:11" ht="12.75" customHeight="1">
      <c r="A911" s="7"/>
      <c r="K911" s="14"/>
    </row>
    <row r="912" spans="1:11" ht="12.75" customHeight="1">
      <c r="A912" s="7"/>
      <c r="K912" s="14"/>
    </row>
    <row r="913" spans="1:11" ht="12.75" customHeight="1">
      <c r="A913" s="7"/>
      <c r="K913" s="14"/>
    </row>
    <row r="914" spans="1:11" ht="12.75" customHeight="1">
      <c r="A914" s="7"/>
      <c r="K914" s="14"/>
    </row>
    <row r="915" spans="1:11" ht="12.75" customHeight="1">
      <c r="A915" s="7"/>
      <c r="K915" s="14"/>
    </row>
    <row r="916" spans="1:11" ht="12.75" customHeight="1">
      <c r="A916" s="7"/>
      <c r="K916" s="14"/>
    </row>
    <row r="917" spans="1:11" ht="12.75" customHeight="1">
      <c r="A917" s="7"/>
      <c r="K917" s="14"/>
    </row>
    <row r="918" spans="1:11" ht="12.75" customHeight="1">
      <c r="A918" s="7"/>
      <c r="K918" s="14"/>
    </row>
    <row r="919" spans="1:11" ht="12.75" customHeight="1">
      <c r="A919" s="7"/>
      <c r="K919" s="14"/>
    </row>
    <row r="920" spans="1:11" ht="12.75" customHeight="1">
      <c r="A920" s="7"/>
      <c r="K920" s="14"/>
    </row>
    <row r="921" spans="1:11" ht="12.75" customHeight="1">
      <c r="A921" s="7"/>
      <c r="K921" s="14"/>
    </row>
    <row r="922" spans="1:11" ht="12.75" customHeight="1">
      <c r="A922" s="7"/>
      <c r="K922" s="14"/>
    </row>
    <row r="923" spans="1:11" ht="12.75" customHeight="1">
      <c r="A923" s="7"/>
      <c r="K923" s="14"/>
    </row>
    <row r="924" spans="1:11" ht="12.75" customHeight="1">
      <c r="A924" s="7"/>
      <c r="K924" s="14"/>
    </row>
    <row r="925" spans="1:11" ht="12.75" customHeight="1">
      <c r="A925" s="7"/>
      <c r="K925" s="14"/>
    </row>
    <row r="926" spans="1:11" ht="12.75" customHeight="1">
      <c r="A926" s="7"/>
      <c r="K926" s="14"/>
    </row>
    <row r="927" spans="1:11" ht="12.75" customHeight="1">
      <c r="A927" s="7"/>
      <c r="K927" s="14"/>
    </row>
    <row r="928" spans="1:11" ht="12.75" customHeight="1">
      <c r="A928" s="7"/>
      <c r="K928" s="14"/>
    </row>
    <row r="929" spans="1:11" ht="12.75" customHeight="1">
      <c r="A929" s="7"/>
      <c r="K929" s="14"/>
    </row>
    <row r="930" spans="1:11" ht="12.75" customHeight="1">
      <c r="A930" s="7"/>
      <c r="K930" s="14"/>
    </row>
    <row r="931" spans="1:11" ht="12.75" customHeight="1">
      <c r="A931" s="7"/>
      <c r="K931" s="14"/>
    </row>
    <row r="932" spans="1:11" ht="12.75" customHeight="1">
      <c r="A932" s="7"/>
      <c r="K932" s="14"/>
    </row>
    <row r="933" spans="1:11" ht="12.75" customHeight="1">
      <c r="A933" s="7"/>
      <c r="K933" s="14"/>
    </row>
    <row r="934" spans="1:11" ht="12.75" customHeight="1">
      <c r="A934" s="7"/>
      <c r="K934" s="14"/>
    </row>
    <row r="935" spans="1:11" ht="12.75" customHeight="1">
      <c r="A935" s="7"/>
      <c r="K935" s="14"/>
    </row>
    <row r="936" spans="1:11" ht="12.75" customHeight="1">
      <c r="A936" s="7"/>
      <c r="K936" s="14"/>
    </row>
    <row r="937" spans="1:11" ht="12.75" customHeight="1">
      <c r="A937" s="7"/>
      <c r="K937" s="14"/>
    </row>
    <row r="938" spans="1:11" ht="12.75" customHeight="1">
      <c r="A938" s="7"/>
      <c r="K938" s="14"/>
    </row>
    <row r="939" spans="1:11" ht="12.75" customHeight="1">
      <c r="A939" s="7"/>
      <c r="K939" s="14"/>
    </row>
    <row r="940" spans="1:11" ht="12.75" customHeight="1">
      <c r="A940" s="7"/>
      <c r="K940" s="14"/>
    </row>
    <row r="941" spans="1:11" ht="12.75" customHeight="1">
      <c r="A941" s="7"/>
      <c r="K941" s="14"/>
    </row>
    <row r="942" spans="1:11" ht="12.75" customHeight="1">
      <c r="A942" s="7"/>
      <c r="K942" s="14"/>
    </row>
    <row r="943" spans="1:11" ht="12.75" customHeight="1">
      <c r="A943" s="7"/>
      <c r="K943" s="14"/>
    </row>
    <row r="944" spans="1:11" ht="12.75" customHeight="1">
      <c r="A944" s="7"/>
      <c r="K944" s="14"/>
    </row>
    <row r="945" spans="1:11" ht="12.75" customHeight="1">
      <c r="A945" s="7"/>
      <c r="K945" s="14"/>
    </row>
    <row r="946" spans="1:11" ht="12.75" customHeight="1">
      <c r="A946" s="7"/>
      <c r="K946" s="14"/>
    </row>
    <row r="947" spans="1:11" ht="12.75" customHeight="1">
      <c r="A947" s="7"/>
      <c r="K947" s="14"/>
    </row>
    <row r="948" spans="1:11" ht="12.75" customHeight="1">
      <c r="A948" s="7"/>
      <c r="K948" s="14"/>
    </row>
    <row r="949" spans="1:11" ht="12.75" customHeight="1">
      <c r="A949" s="7"/>
      <c r="K949" s="14"/>
    </row>
    <row r="950" spans="1:11" ht="12.75" customHeight="1">
      <c r="A950" s="7"/>
      <c r="K950" s="14"/>
    </row>
    <row r="951" spans="1:11" ht="12.75" customHeight="1">
      <c r="A951" s="7"/>
      <c r="K951" s="14"/>
    </row>
    <row r="952" spans="1:11" ht="12.75" customHeight="1">
      <c r="A952" s="7"/>
      <c r="K952" s="14"/>
    </row>
    <row r="953" spans="1:11" ht="12.75" customHeight="1">
      <c r="A953" s="7"/>
      <c r="K953" s="14"/>
    </row>
    <row r="954" spans="1:11" ht="12.75" customHeight="1">
      <c r="A954" s="7"/>
      <c r="K954" s="14"/>
    </row>
    <row r="955" spans="1:11" ht="12.75" customHeight="1">
      <c r="A955" s="7"/>
      <c r="K955" s="14"/>
    </row>
    <row r="956" spans="1:11" ht="12.75" customHeight="1">
      <c r="A956" s="7"/>
      <c r="K956" s="14"/>
    </row>
    <row r="957" spans="1:11" ht="12.75" customHeight="1">
      <c r="A957" s="7"/>
      <c r="K957" s="14"/>
    </row>
    <row r="958" spans="1:11" ht="12.75" customHeight="1">
      <c r="A958" s="7"/>
      <c r="K958" s="14"/>
    </row>
    <row r="959" spans="1:11" ht="12.75" customHeight="1">
      <c r="A959" s="7"/>
      <c r="K959" s="14"/>
    </row>
    <row r="960" spans="1:11" ht="12.75" customHeight="1">
      <c r="A960" s="7"/>
      <c r="K960" s="14"/>
    </row>
    <row r="961" spans="1:11" ht="12.75" customHeight="1">
      <c r="A961" s="7"/>
      <c r="K961" s="14"/>
    </row>
    <row r="962" spans="1:11" ht="12.75" customHeight="1">
      <c r="A962" s="7"/>
      <c r="K962" s="14"/>
    </row>
    <row r="963" spans="1:11" ht="12.75" customHeight="1">
      <c r="A963" s="7"/>
      <c r="K963" s="14"/>
    </row>
    <row r="964" spans="1:11" ht="12.75" customHeight="1">
      <c r="A964" s="7"/>
      <c r="K964" s="14"/>
    </row>
    <row r="965" spans="1:11" ht="12.75" customHeight="1">
      <c r="A965" s="7"/>
      <c r="K965" s="14"/>
    </row>
    <row r="966" spans="1:11" ht="12.75" customHeight="1">
      <c r="A966" s="7"/>
      <c r="K966" s="14"/>
    </row>
    <row r="967" spans="1:11" ht="12.75" customHeight="1">
      <c r="A967" s="7"/>
      <c r="K967" s="14"/>
    </row>
    <row r="968" spans="1:11" ht="12.75" customHeight="1">
      <c r="A968" s="7"/>
      <c r="K968" s="14"/>
    </row>
    <row r="969" spans="1:11" ht="12.75" customHeight="1">
      <c r="A969" s="7"/>
      <c r="K969" s="14"/>
    </row>
    <row r="970" spans="1:11" ht="12.75" customHeight="1">
      <c r="A970" s="7"/>
      <c r="K970" s="14"/>
    </row>
    <row r="971" spans="1:11" ht="12.75" customHeight="1">
      <c r="A971" s="7"/>
      <c r="K971" s="14"/>
    </row>
    <row r="972" spans="1:11" ht="12.75" customHeight="1">
      <c r="A972" s="7"/>
      <c r="K972" s="14"/>
    </row>
    <row r="973" spans="1:11" ht="12.75" customHeight="1">
      <c r="A973" s="7"/>
      <c r="K973" s="14"/>
    </row>
    <row r="974" spans="1:11" ht="12.75" customHeight="1">
      <c r="A974" s="7"/>
      <c r="K974" s="14"/>
    </row>
    <row r="975" spans="1:11" ht="12.75" customHeight="1">
      <c r="A975" s="7"/>
      <c r="K975" s="14"/>
    </row>
    <row r="976" spans="1:11" ht="12.75" customHeight="1">
      <c r="A976" s="7"/>
      <c r="K976" s="14"/>
    </row>
    <row r="977" spans="1:11" ht="12.75" customHeight="1">
      <c r="A977" s="7"/>
      <c r="K977" s="14"/>
    </row>
    <row r="978" spans="1:11" ht="12.75" customHeight="1">
      <c r="A978" s="7"/>
      <c r="K978" s="14"/>
    </row>
    <row r="979" spans="1:11" ht="12.75" customHeight="1">
      <c r="A979" s="7"/>
      <c r="K979" s="14"/>
    </row>
    <row r="980" spans="1:11" ht="12.75" customHeight="1">
      <c r="A980" s="7"/>
      <c r="K980" s="14"/>
    </row>
    <row r="981" spans="1:11" ht="12.75" customHeight="1">
      <c r="A981" s="7"/>
      <c r="K981" s="14"/>
    </row>
    <row r="982" spans="1:11" ht="12.75" customHeight="1">
      <c r="A982" s="7"/>
      <c r="K982" s="14"/>
    </row>
    <row r="983" spans="1:11" ht="12.75" customHeight="1">
      <c r="A983" s="7"/>
      <c r="K983" s="14"/>
    </row>
    <row r="984" spans="1:11" ht="12.75" customHeight="1">
      <c r="A984" s="7"/>
      <c r="K984" s="14"/>
    </row>
    <row r="985" spans="1:11" ht="12.75" customHeight="1">
      <c r="A985" s="7"/>
      <c r="K985" s="14"/>
    </row>
    <row r="986" spans="1:11" ht="12.75" customHeight="1">
      <c r="A986" s="7"/>
      <c r="K986" s="14"/>
    </row>
    <row r="987" spans="1:11" ht="12.75" customHeight="1">
      <c r="A987" s="7"/>
      <c r="K987" s="14"/>
    </row>
    <row r="988" spans="1:11" ht="12.75" customHeight="1">
      <c r="A988" s="7"/>
      <c r="K988" s="14"/>
    </row>
    <row r="989" spans="1:11" ht="12.75" customHeight="1">
      <c r="A989" s="7"/>
      <c r="K989" s="14"/>
    </row>
    <row r="990" spans="1:11" ht="12.75" customHeight="1">
      <c r="A990" s="7"/>
      <c r="K990" s="14"/>
    </row>
    <row r="991" spans="1:11" ht="12.75" customHeight="1">
      <c r="A991" s="7"/>
      <c r="K991" s="14"/>
    </row>
    <row r="992" spans="1:11" ht="12.75" customHeight="1">
      <c r="A992" s="7"/>
      <c r="K992" s="14"/>
    </row>
    <row r="993" spans="1:11" ht="12.75" customHeight="1">
      <c r="A993" s="7"/>
      <c r="K993" s="14"/>
    </row>
  </sheetData>
  <pageMargins left="0.75" right="0.75" top="1" bottom="1" header="0" footer="0"/>
  <pageSetup orientation="landscape"/>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1003"/>
  <sheetViews>
    <sheetView showGridLines="0" workbookViewId="0"/>
  </sheetViews>
  <sheetFormatPr baseColWidth="10" defaultColWidth="14.5" defaultRowHeight="15" customHeight="1"/>
  <cols>
    <col min="1" max="1" width="14.1640625" customWidth="1"/>
    <col min="2" max="2" width="13.5" customWidth="1"/>
    <col min="3" max="3" width="13.83203125" customWidth="1"/>
    <col min="4" max="4" width="12" customWidth="1"/>
    <col min="5" max="5" width="12.1640625" customWidth="1"/>
    <col min="6" max="7" width="12.6640625" customWidth="1"/>
    <col min="8" max="8" width="13.33203125" customWidth="1"/>
    <col min="9" max="10" width="12.5" customWidth="1"/>
    <col min="11" max="11" width="14" customWidth="1"/>
    <col min="12" max="12" width="11.83203125" customWidth="1"/>
    <col min="13" max="26" width="8.83203125" customWidth="1"/>
  </cols>
  <sheetData>
    <row r="1" spans="1:12" ht="12.75" customHeight="1">
      <c r="L1" s="60"/>
    </row>
    <row r="2" spans="1:12" ht="12.75" customHeight="1">
      <c r="A2" s="2" t="s">
        <v>226</v>
      </c>
      <c r="L2" s="60"/>
    </row>
    <row r="3" spans="1:12" ht="12.75" customHeight="1">
      <c r="A3" s="7" t="s">
        <v>228</v>
      </c>
      <c r="B3" s="1"/>
      <c r="C3" s="1"/>
      <c r="D3" s="1"/>
      <c r="E3" s="1"/>
      <c r="F3" s="1"/>
      <c r="G3" s="1"/>
      <c r="H3" s="1"/>
      <c r="I3" s="1"/>
      <c r="J3" s="1"/>
      <c r="K3" s="1"/>
      <c r="L3" s="60"/>
    </row>
    <row r="4" spans="1:12" ht="12.75" customHeight="1">
      <c r="A4" s="7" t="s">
        <v>230</v>
      </c>
      <c r="B4" s="1"/>
      <c r="C4" s="1"/>
      <c r="D4" s="1"/>
      <c r="E4" s="1"/>
      <c r="F4" s="1"/>
      <c r="G4" s="1"/>
      <c r="H4" s="1"/>
      <c r="I4" s="1"/>
      <c r="J4" s="1"/>
      <c r="K4" s="1"/>
      <c r="L4" s="60"/>
    </row>
    <row r="5" spans="1:12" ht="12.75" customHeight="1">
      <c r="A5" s="7"/>
      <c r="B5" s="1"/>
      <c r="C5" s="1"/>
      <c r="D5" s="1"/>
      <c r="E5" s="1"/>
      <c r="F5" s="1"/>
      <c r="G5" s="1"/>
      <c r="H5" s="1"/>
      <c r="I5" s="1"/>
      <c r="J5" s="1"/>
      <c r="K5" s="1"/>
      <c r="L5" s="60"/>
    </row>
    <row r="6" spans="1:12" ht="12.75" customHeight="1">
      <c r="A6" s="1"/>
      <c r="B6" s="24" t="s">
        <v>212</v>
      </c>
      <c r="C6" s="24" t="s">
        <v>213</v>
      </c>
      <c r="D6" s="24" t="s">
        <v>214</v>
      </c>
      <c r="E6" s="24" t="s">
        <v>215</v>
      </c>
      <c r="F6" s="24" t="s">
        <v>216</v>
      </c>
      <c r="G6" s="24" t="s">
        <v>217</v>
      </c>
      <c r="H6" s="24" t="s">
        <v>218</v>
      </c>
      <c r="I6" s="24" t="s">
        <v>219</v>
      </c>
      <c r="J6" s="24" t="s">
        <v>220</v>
      </c>
      <c r="K6" s="24" t="s">
        <v>221</v>
      </c>
      <c r="L6" s="60"/>
    </row>
    <row r="7" spans="1:12" ht="12.75" customHeight="1">
      <c r="A7" s="216" t="str">
        <f>'Op Assumptions'!B14</f>
        <v>Beef</v>
      </c>
      <c r="B7" s="217"/>
      <c r="C7" s="217"/>
      <c r="D7" s="217"/>
      <c r="E7" s="217"/>
      <c r="F7" s="217"/>
      <c r="G7" s="217"/>
      <c r="H7" s="217"/>
      <c r="I7" s="217"/>
      <c r="J7" s="217"/>
      <c r="K7" s="217"/>
      <c r="L7" s="60"/>
    </row>
    <row r="8" spans="1:12" ht="12.75" customHeight="1">
      <c r="A8" s="7" t="s">
        <v>231</v>
      </c>
      <c r="B8" s="218">
        <f>'Op Assumptions'!$B$17</f>
        <v>48</v>
      </c>
      <c r="C8" s="218">
        <f>'Op Assumptions'!$B$17</f>
        <v>48</v>
      </c>
      <c r="D8" s="218">
        <f>'Op Assumptions'!$B$17</f>
        <v>48</v>
      </c>
      <c r="E8" s="218">
        <f>'Op Assumptions'!$B$17</f>
        <v>48</v>
      </c>
      <c r="F8" s="218">
        <f>'Op Assumptions'!$B$17</f>
        <v>48</v>
      </c>
      <c r="G8" s="218">
        <f>'Op Assumptions'!$B$17</f>
        <v>48</v>
      </c>
      <c r="H8" s="218">
        <f>'Op Assumptions'!$B$17</f>
        <v>48</v>
      </c>
      <c r="I8" s="218">
        <f>'Op Assumptions'!$B$17</f>
        <v>48</v>
      </c>
      <c r="J8" s="218">
        <f>'Op Assumptions'!$B$17</f>
        <v>48</v>
      </c>
      <c r="K8" s="218">
        <f>'Op Assumptions'!$B$17</f>
        <v>48</v>
      </c>
      <c r="L8" s="60"/>
    </row>
    <row r="9" spans="1:12" ht="12.75" customHeight="1">
      <c r="A9" s="7" t="s">
        <v>233</v>
      </c>
      <c r="B9" s="219">
        <f>'Op Assumptions'!$B23</f>
        <v>592.5</v>
      </c>
      <c r="C9" s="219">
        <f>B9*(1+'Op Assumptions'!$H$35)</f>
        <v>598.42499999999995</v>
      </c>
      <c r="D9" s="219">
        <f>C9*(1+'Op Assumptions'!$H$35)</f>
        <v>604.40924999999993</v>
      </c>
      <c r="E9" s="219">
        <f>D9*(1+'Op Assumptions'!$H$35)</f>
        <v>610.45334249999996</v>
      </c>
      <c r="F9" s="219">
        <f>E9*(1+'Op Assumptions'!$H$35)</f>
        <v>616.55787592499996</v>
      </c>
      <c r="G9" s="219">
        <f>F9*(1+'Op Assumptions'!$H$35)</f>
        <v>622.72345468424999</v>
      </c>
      <c r="H9" s="219">
        <f>G9*(1+'Op Assumptions'!$H$35)</f>
        <v>628.9506892310925</v>
      </c>
      <c r="I9" s="219">
        <f>H9*(1+'Op Assumptions'!$H$35)</f>
        <v>635.24019612340339</v>
      </c>
      <c r="J9" s="219">
        <f>I9*(1+'Op Assumptions'!$H$35)</f>
        <v>641.59259808463742</v>
      </c>
      <c r="K9" s="219">
        <f>J9*(1+'Op Assumptions'!$H$35)</f>
        <v>648.00852406548381</v>
      </c>
      <c r="L9" s="60"/>
    </row>
    <row r="10" spans="1:12" ht="12.75" customHeight="1">
      <c r="A10" s="7" t="s">
        <v>75</v>
      </c>
      <c r="B10" s="219">
        <f t="shared" ref="B10:K10" si="0">B8*B9</f>
        <v>28440</v>
      </c>
      <c r="C10" s="219">
        <f t="shared" si="0"/>
        <v>28724.399999999998</v>
      </c>
      <c r="D10" s="219">
        <f t="shared" si="0"/>
        <v>29011.643999999997</v>
      </c>
      <c r="E10" s="219">
        <f t="shared" si="0"/>
        <v>29301.760439999998</v>
      </c>
      <c r="F10" s="219">
        <f t="shared" si="0"/>
        <v>29594.778044399998</v>
      </c>
      <c r="G10" s="219">
        <f t="shared" si="0"/>
        <v>29890.725824843998</v>
      </c>
      <c r="H10" s="219">
        <f t="shared" si="0"/>
        <v>30189.633083092442</v>
      </c>
      <c r="I10" s="219">
        <f t="shared" si="0"/>
        <v>30491.529413923363</v>
      </c>
      <c r="J10" s="219">
        <f t="shared" si="0"/>
        <v>30796.444708062598</v>
      </c>
      <c r="K10" s="219">
        <f t="shared" si="0"/>
        <v>31104.409155143221</v>
      </c>
      <c r="L10" s="60"/>
    </row>
    <row r="11" spans="1:12" ht="12.75" customHeight="1">
      <c r="A11" s="1"/>
      <c r="B11" s="1"/>
      <c r="C11" s="1"/>
      <c r="D11" s="1"/>
      <c r="E11" s="1"/>
      <c r="F11" s="1"/>
      <c r="G11" s="1"/>
      <c r="H11" s="1"/>
      <c r="I11" s="1"/>
      <c r="J11" s="1"/>
      <c r="K11" s="1"/>
      <c r="L11" s="60"/>
    </row>
    <row r="12" spans="1:12" ht="12.75" customHeight="1">
      <c r="A12" s="216" t="str">
        <f>'Op Assumptions'!E14</f>
        <v>Hogs</v>
      </c>
      <c r="B12" s="217"/>
      <c r="C12" s="217"/>
      <c r="D12" s="217"/>
      <c r="E12" s="217"/>
      <c r="F12" s="217"/>
      <c r="G12" s="217"/>
      <c r="H12" s="217"/>
      <c r="I12" s="217"/>
      <c r="J12" s="217"/>
      <c r="K12" s="217"/>
      <c r="L12" s="60"/>
    </row>
    <row r="13" spans="1:12" ht="12.75" customHeight="1">
      <c r="A13" s="7" t="str">
        <f t="shared" ref="A13:A15" si="1">A8</f>
        <v>Total Volume</v>
      </c>
      <c r="B13" s="218">
        <f>'Op Assumptions'!$E$17</f>
        <v>144</v>
      </c>
      <c r="C13" s="218">
        <f>'Op Assumptions'!$E$17</f>
        <v>144</v>
      </c>
      <c r="D13" s="218">
        <f>'Op Assumptions'!$E$17</f>
        <v>144</v>
      </c>
      <c r="E13" s="218">
        <f>'Op Assumptions'!$E$17</f>
        <v>144</v>
      </c>
      <c r="F13" s="218">
        <f>'Op Assumptions'!$E$17</f>
        <v>144</v>
      </c>
      <c r="G13" s="218">
        <f>'Op Assumptions'!$E$17</f>
        <v>144</v>
      </c>
      <c r="H13" s="218">
        <f>'Op Assumptions'!$E$17</f>
        <v>144</v>
      </c>
      <c r="I13" s="218">
        <f>'Op Assumptions'!$E$17</f>
        <v>144</v>
      </c>
      <c r="J13" s="218">
        <f>'Op Assumptions'!$E$17</f>
        <v>144</v>
      </c>
      <c r="K13" s="218">
        <f>'Op Assumptions'!$E$17</f>
        <v>144</v>
      </c>
      <c r="L13" s="60"/>
    </row>
    <row r="14" spans="1:12" ht="12.75" customHeight="1">
      <c r="A14" s="7" t="str">
        <f t="shared" si="1"/>
        <v>Revenue/Unit</v>
      </c>
      <c r="B14" s="220">
        <f>'Op Assumptions'!$E$23</f>
        <v>167.40000000000003</v>
      </c>
      <c r="C14" s="219">
        <f>B14*(1+'Op Assumptions'!$H$35)</f>
        <v>169.07400000000004</v>
      </c>
      <c r="D14" s="219">
        <f>C14*(1+'Op Assumptions'!$H$35)</f>
        <v>170.76474000000005</v>
      </c>
      <c r="E14" s="219">
        <f>D14*(1+'Op Assumptions'!$H$35)</f>
        <v>172.47238740000006</v>
      </c>
      <c r="F14" s="219">
        <f>E14*(1+'Op Assumptions'!$H$35)</f>
        <v>174.19711127400006</v>
      </c>
      <c r="G14" s="219">
        <f>F14*(1+'Op Assumptions'!$H$35)</f>
        <v>175.93908238674007</v>
      </c>
      <c r="H14" s="219">
        <f>G14*(1+'Op Assumptions'!$H$35)</f>
        <v>177.69847321060746</v>
      </c>
      <c r="I14" s="219">
        <f>H14*(1+'Op Assumptions'!$H$35)</f>
        <v>179.47545794271355</v>
      </c>
      <c r="J14" s="219">
        <f>I14*(1+'Op Assumptions'!$H$35)</f>
        <v>181.2702125221407</v>
      </c>
      <c r="K14" s="219">
        <f>J14*(1+'Op Assumptions'!$H$35)</f>
        <v>183.08291464736212</v>
      </c>
      <c r="L14" s="60"/>
    </row>
    <row r="15" spans="1:12" ht="12.75" customHeight="1">
      <c r="A15" s="7" t="str">
        <f t="shared" si="1"/>
        <v>Gross Sales</v>
      </c>
      <c r="B15" s="221">
        <f t="shared" ref="B15:K15" si="2">B13*B14</f>
        <v>24105.600000000006</v>
      </c>
      <c r="C15" s="221">
        <f t="shared" si="2"/>
        <v>24346.656000000006</v>
      </c>
      <c r="D15" s="221">
        <f t="shared" si="2"/>
        <v>24590.122560000007</v>
      </c>
      <c r="E15" s="221">
        <f t="shared" si="2"/>
        <v>24836.023785600009</v>
      </c>
      <c r="F15" s="221">
        <f t="shared" si="2"/>
        <v>25084.384023456008</v>
      </c>
      <c r="G15" s="221">
        <f t="shared" si="2"/>
        <v>25335.227863690568</v>
      </c>
      <c r="H15" s="221">
        <f t="shared" si="2"/>
        <v>25588.580142327475</v>
      </c>
      <c r="I15" s="221">
        <f t="shared" si="2"/>
        <v>25844.465943750751</v>
      </c>
      <c r="J15" s="221">
        <f t="shared" si="2"/>
        <v>26102.910603188262</v>
      </c>
      <c r="K15" s="221">
        <f t="shared" si="2"/>
        <v>26363.939709220143</v>
      </c>
      <c r="L15" s="60"/>
    </row>
    <row r="16" spans="1:12" ht="12.75" customHeight="1">
      <c r="A16" s="1"/>
      <c r="B16" s="1"/>
      <c r="C16" s="1"/>
      <c r="D16" s="1"/>
      <c r="E16" s="1"/>
      <c r="F16" s="1"/>
      <c r="G16" s="1"/>
      <c r="H16" s="1"/>
      <c r="I16" s="1"/>
      <c r="J16" s="1"/>
      <c r="K16" s="1"/>
      <c r="L16" s="60"/>
    </row>
    <row r="17" spans="1:12" ht="12.75" customHeight="1">
      <c r="A17" s="216" t="str">
        <f>'Op Assumptions'!B27</f>
        <v>Lambs</v>
      </c>
      <c r="B17" s="217"/>
      <c r="C17" s="217"/>
      <c r="D17" s="217"/>
      <c r="E17" s="217"/>
      <c r="F17" s="217"/>
      <c r="G17" s="217"/>
      <c r="H17" s="217"/>
      <c r="I17" s="217"/>
      <c r="J17" s="217"/>
      <c r="K17" s="217"/>
      <c r="L17" s="60"/>
    </row>
    <row r="18" spans="1:12" ht="12.75" customHeight="1">
      <c r="A18" s="7" t="str">
        <f t="shared" ref="A18:A20" si="3">A8</f>
        <v>Total Volume</v>
      </c>
      <c r="B18" s="218">
        <f>'Op Assumptions'!$B$30</f>
        <v>96</v>
      </c>
      <c r="C18" s="218">
        <f>'Op Assumptions'!$B$30</f>
        <v>96</v>
      </c>
      <c r="D18" s="218">
        <f>'Op Assumptions'!$B$30</f>
        <v>96</v>
      </c>
      <c r="E18" s="218">
        <f>'Op Assumptions'!$B$30</f>
        <v>96</v>
      </c>
      <c r="F18" s="218">
        <f>'Op Assumptions'!$B$30</f>
        <v>96</v>
      </c>
      <c r="G18" s="218">
        <f>'Op Assumptions'!$B$30</f>
        <v>96</v>
      </c>
      <c r="H18" s="218">
        <f>'Op Assumptions'!$B$30</f>
        <v>96</v>
      </c>
      <c r="I18" s="218">
        <f>'Op Assumptions'!$B$30</f>
        <v>96</v>
      </c>
      <c r="J18" s="218">
        <f>'Op Assumptions'!$B$30</f>
        <v>96</v>
      </c>
      <c r="K18" s="218">
        <f>'Op Assumptions'!$B$30</f>
        <v>96</v>
      </c>
      <c r="L18" s="60"/>
    </row>
    <row r="19" spans="1:12" ht="12.75" customHeight="1">
      <c r="A19" s="7" t="str">
        <f t="shared" si="3"/>
        <v>Revenue/Unit</v>
      </c>
      <c r="B19" s="219">
        <f>'Op Assumptions'!$B$36</f>
        <v>34.700000000000003</v>
      </c>
      <c r="C19" s="219">
        <f>B19*(1+'Op Assumptions'!$H$35)</f>
        <v>35.047000000000004</v>
      </c>
      <c r="D19" s="219">
        <f>C19*(1+'Op Assumptions'!$H$35)</f>
        <v>35.397470000000006</v>
      </c>
      <c r="E19" s="219">
        <f>D19*(1+'Op Assumptions'!$H$35)</f>
        <v>35.751444700000008</v>
      </c>
      <c r="F19" s="219">
        <f>E19*(1+'Op Assumptions'!$H$35)</f>
        <v>36.108959147000007</v>
      </c>
      <c r="G19" s="219">
        <f>F19*(1+'Op Assumptions'!$H$35)</f>
        <v>36.470048738470005</v>
      </c>
      <c r="H19" s="219">
        <f>G19*(1+'Op Assumptions'!$H$35)</f>
        <v>36.834749225854708</v>
      </c>
      <c r="I19" s="219">
        <f>H19*(1+'Op Assumptions'!$H$35)</f>
        <v>37.203096718113258</v>
      </c>
      <c r="J19" s="219">
        <f>I19*(1+'Op Assumptions'!$H$35)</f>
        <v>37.57512768529439</v>
      </c>
      <c r="K19" s="219">
        <f>J19*(1+'Op Assumptions'!$H$35)</f>
        <v>37.950878962147335</v>
      </c>
      <c r="L19" s="60"/>
    </row>
    <row r="20" spans="1:12" ht="12.75" customHeight="1">
      <c r="A20" s="7" t="str">
        <f t="shared" si="3"/>
        <v>Gross Sales</v>
      </c>
      <c r="B20" s="219">
        <f t="shared" ref="B20:K20" si="4">B18*B19</f>
        <v>3331.2000000000003</v>
      </c>
      <c r="C20" s="219">
        <f t="shared" si="4"/>
        <v>3364.5120000000006</v>
      </c>
      <c r="D20" s="219">
        <f t="shared" si="4"/>
        <v>3398.1571200000008</v>
      </c>
      <c r="E20" s="219">
        <f t="shared" si="4"/>
        <v>3432.1386912000007</v>
      </c>
      <c r="F20" s="219">
        <f t="shared" si="4"/>
        <v>3466.4600781120007</v>
      </c>
      <c r="G20" s="219">
        <f t="shared" si="4"/>
        <v>3501.1246788931203</v>
      </c>
      <c r="H20" s="219">
        <f t="shared" si="4"/>
        <v>3536.1359256820519</v>
      </c>
      <c r="I20" s="219">
        <f t="shared" si="4"/>
        <v>3571.4972849388728</v>
      </c>
      <c r="J20" s="219">
        <f t="shared" si="4"/>
        <v>3607.2122577882615</v>
      </c>
      <c r="K20" s="219">
        <f t="shared" si="4"/>
        <v>3643.2843803661444</v>
      </c>
      <c r="L20" s="60"/>
    </row>
    <row r="21" spans="1:12" ht="12.75" customHeight="1">
      <c r="A21" s="1"/>
      <c r="B21" s="1"/>
      <c r="C21" s="1"/>
      <c r="D21" s="1"/>
      <c r="E21" s="1"/>
      <c r="F21" s="1"/>
      <c r="G21" s="1"/>
      <c r="H21" s="1"/>
      <c r="I21" s="1"/>
      <c r="J21" s="1"/>
      <c r="K21" s="1"/>
      <c r="L21" s="60"/>
    </row>
    <row r="22" spans="1:12" ht="12.75" customHeight="1">
      <c r="A22" s="216" t="str">
        <f>'Op Assumptions'!E27</f>
        <v>Poultry</v>
      </c>
      <c r="B22" s="217"/>
      <c r="C22" s="217"/>
      <c r="D22" s="217"/>
      <c r="E22" s="217"/>
      <c r="F22" s="217"/>
      <c r="G22" s="217"/>
      <c r="H22" s="217"/>
      <c r="I22" s="217"/>
      <c r="J22" s="217"/>
      <c r="K22" s="217"/>
      <c r="L22" s="60"/>
    </row>
    <row r="23" spans="1:12" ht="12.75" customHeight="1">
      <c r="A23" s="7" t="str">
        <f t="shared" ref="A23:A25" si="5">A13</f>
        <v>Total Volume</v>
      </c>
      <c r="B23" s="218">
        <f>'Op Assumptions'!$E$30</f>
        <v>0</v>
      </c>
      <c r="C23" s="218">
        <f>'Op Assumptions'!$E$30</f>
        <v>0</v>
      </c>
      <c r="D23" s="218">
        <f>'Op Assumptions'!$E$30</f>
        <v>0</v>
      </c>
      <c r="E23" s="218">
        <f>'Op Assumptions'!$E$30</f>
        <v>0</v>
      </c>
      <c r="F23" s="218">
        <f>'Op Assumptions'!$E$30</f>
        <v>0</v>
      </c>
      <c r="G23" s="218">
        <f>'Op Assumptions'!$E$30</f>
        <v>0</v>
      </c>
      <c r="H23" s="218">
        <f>'Op Assumptions'!$E$30</f>
        <v>0</v>
      </c>
      <c r="I23" s="218">
        <f>'Op Assumptions'!$E$30</f>
        <v>0</v>
      </c>
      <c r="J23" s="218">
        <f>'Op Assumptions'!$E$30</f>
        <v>0</v>
      </c>
      <c r="K23" s="218">
        <f>'Op Assumptions'!$E$30</f>
        <v>0</v>
      </c>
      <c r="L23" s="60"/>
    </row>
    <row r="24" spans="1:12" ht="12.75" customHeight="1">
      <c r="A24" s="7" t="str">
        <f t="shared" si="5"/>
        <v>Revenue/Unit</v>
      </c>
      <c r="B24" s="219">
        <f>'Op Assumptions'!E36</f>
        <v>0</v>
      </c>
      <c r="C24" s="219">
        <f>B24*(1+'Op Assumptions'!$H$35)</f>
        <v>0</v>
      </c>
      <c r="D24" s="219">
        <f>C24*(1+'Op Assumptions'!$H$35)</f>
        <v>0</v>
      </c>
      <c r="E24" s="219">
        <f>D24*(1+'Op Assumptions'!$H$35)</f>
        <v>0</v>
      </c>
      <c r="F24" s="219">
        <f>E24*(1+'Op Assumptions'!$H$35)</f>
        <v>0</v>
      </c>
      <c r="G24" s="219">
        <f>F24*(1+'Op Assumptions'!$H$35)</f>
        <v>0</v>
      </c>
      <c r="H24" s="219">
        <f>G24*(1+'Op Assumptions'!$H$35)</f>
        <v>0</v>
      </c>
      <c r="I24" s="219">
        <f>H24*(1+'Op Assumptions'!$H$35)</f>
        <v>0</v>
      </c>
      <c r="J24" s="219">
        <f>I24*(1+'Op Assumptions'!$H$35)</f>
        <v>0</v>
      </c>
      <c r="K24" s="219">
        <f>J24*(1+'Op Assumptions'!$H$35)</f>
        <v>0</v>
      </c>
      <c r="L24" s="60"/>
    </row>
    <row r="25" spans="1:12" ht="12.75" customHeight="1">
      <c r="A25" s="7" t="str">
        <f t="shared" si="5"/>
        <v>Gross Sales</v>
      </c>
      <c r="B25" s="219">
        <f t="shared" ref="B25:K25" si="6">B23*B24</f>
        <v>0</v>
      </c>
      <c r="C25" s="219">
        <f t="shared" si="6"/>
        <v>0</v>
      </c>
      <c r="D25" s="219">
        <f t="shared" si="6"/>
        <v>0</v>
      </c>
      <c r="E25" s="219">
        <f t="shared" si="6"/>
        <v>0</v>
      </c>
      <c r="F25" s="219">
        <f t="shared" si="6"/>
        <v>0</v>
      </c>
      <c r="G25" s="219">
        <f t="shared" si="6"/>
        <v>0</v>
      </c>
      <c r="H25" s="219">
        <f t="shared" si="6"/>
        <v>0</v>
      </c>
      <c r="I25" s="219">
        <f t="shared" si="6"/>
        <v>0</v>
      </c>
      <c r="J25" s="219">
        <f t="shared" si="6"/>
        <v>0</v>
      </c>
      <c r="K25" s="219">
        <f t="shared" si="6"/>
        <v>0</v>
      </c>
      <c r="L25" s="60"/>
    </row>
    <row r="26" spans="1:12" ht="12.75" customHeight="1">
      <c r="A26" s="1"/>
      <c r="B26" s="1"/>
      <c r="C26" s="1"/>
      <c r="D26" s="1"/>
      <c r="E26" s="1"/>
      <c r="F26" s="1"/>
      <c r="G26" s="1"/>
      <c r="H26" s="1"/>
      <c r="I26" s="1"/>
      <c r="J26" s="1"/>
      <c r="K26" s="1"/>
      <c r="L26" s="60"/>
    </row>
    <row r="27" spans="1:12" ht="12.75" customHeight="1">
      <c r="A27" s="216" t="str">
        <f>'Op Assumptions'!B40</f>
        <v>Deer</v>
      </c>
      <c r="B27" s="217"/>
      <c r="C27" s="217"/>
      <c r="D27" s="217"/>
      <c r="E27" s="217"/>
      <c r="F27" s="217"/>
      <c r="G27" s="217"/>
      <c r="H27" s="217"/>
      <c r="I27" s="217"/>
      <c r="J27" s="217"/>
      <c r="K27" s="217"/>
      <c r="L27" s="60"/>
    </row>
    <row r="28" spans="1:12" ht="12.75" customHeight="1">
      <c r="A28" s="7" t="s">
        <v>231</v>
      </c>
      <c r="B28" s="226">
        <f>'Op Assumptions'!$B$41</f>
        <v>0</v>
      </c>
      <c r="C28" s="226">
        <f>'Op Assumptions'!$B$41</f>
        <v>0</v>
      </c>
      <c r="D28" s="226">
        <f>'Op Assumptions'!$B$41</f>
        <v>0</v>
      </c>
      <c r="E28" s="226">
        <f>'Op Assumptions'!$B$41</f>
        <v>0</v>
      </c>
      <c r="F28" s="226">
        <f>'Op Assumptions'!$B$41</f>
        <v>0</v>
      </c>
      <c r="G28" s="226">
        <f>'Op Assumptions'!$B$41</f>
        <v>0</v>
      </c>
      <c r="H28" s="226">
        <f>'Op Assumptions'!$B$41</f>
        <v>0</v>
      </c>
      <c r="I28" s="226">
        <f>'Op Assumptions'!$B$41</f>
        <v>0</v>
      </c>
      <c r="J28" s="226">
        <f>'Op Assumptions'!$B$41</f>
        <v>0</v>
      </c>
      <c r="K28" s="226">
        <f>'Op Assumptions'!$B$41</f>
        <v>0</v>
      </c>
      <c r="L28" s="60"/>
    </row>
    <row r="29" spans="1:12" ht="12.75" customHeight="1">
      <c r="A29" s="7" t="s">
        <v>233</v>
      </c>
      <c r="B29" s="228">
        <f>'Op Assumptions'!B45</f>
        <v>0</v>
      </c>
      <c r="C29" s="219">
        <f>B29*(1+'Op Assumptions'!$H$35)</f>
        <v>0</v>
      </c>
      <c r="D29" s="219">
        <f>C29*(1+'Op Assumptions'!$H$35)</f>
        <v>0</v>
      </c>
      <c r="E29" s="219">
        <f>D29*(1+'Op Assumptions'!$H$35)</f>
        <v>0</v>
      </c>
      <c r="F29" s="219">
        <f>E29*(1+'Op Assumptions'!$H$35)</f>
        <v>0</v>
      </c>
      <c r="G29" s="219">
        <f>F29*(1+'Op Assumptions'!$H$35)</f>
        <v>0</v>
      </c>
      <c r="H29" s="219">
        <f>G29*(1+'Op Assumptions'!$H$35)</f>
        <v>0</v>
      </c>
      <c r="I29" s="219">
        <f>H29*(1+'Op Assumptions'!$H$35)</f>
        <v>0</v>
      </c>
      <c r="J29" s="219">
        <f>I29*(1+'Op Assumptions'!$H$35)</f>
        <v>0</v>
      </c>
      <c r="K29" s="219">
        <f>J29*(1+'Op Assumptions'!$H$35)</f>
        <v>0</v>
      </c>
      <c r="L29" s="60"/>
    </row>
    <row r="30" spans="1:12" ht="12.75" customHeight="1">
      <c r="A30" s="7" t="s">
        <v>75</v>
      </c>
      <c r="B30" s="219">
        <f t="shared" ref="B30:K30" si="7">B28*B29</f>
        <v>0</v>
      </c>
      <c r="C30" s="219">
        <f t="shared" si="7"/>
        <v>0</v>
      </c>
      <c r="D30" s="219">
        <f t="shared" si="7"/>
        <v>0</v>
      </c>
      <c r="E30" s="219">
        <f t="shared" si="7"/>
        <v>0</v>
      </c>
      <c r="F30" s="219">
        <f t="shared" si="7"/>
        <v>0</v>
      </c>
      <c r="G30" s="219">
        <f t="shared" si="7"/>
        <v>0</v>
      </c>
      <c r="H30" s="219">
        <f t="shared" si="7"/>
        <v>0</v>
      </c>
      <c r="I30" s="219">
        <f t="shared" si="7"/>
        <v>0</v>
      </c>
      <c r="J30" s="219">
        <f t="shared" si="7"/>
        <v>0</v>
      </c>
      <c r="K30" s="219">
        <f t="shared" si="7"/>
        <v>0</v>
      </c>
      <c r="L30" s="60"/>
    </row>
    <row r="31" spans="1:12" ht="12.75" customHeight="1">
      <c r="A31" s="1"/>
      <c r="B31" s="1"/>
      <c r="C31" s="1"/>
      <c r="D31" s="1"/>
      <c r="E31" s="1"/>
      <c r="F31" s="1"/>
      <c r="G31" s="1"/>
      <c r="H31" s="1"/>
      <c r="I31" s="1"/>
      <c r="J31" s="1"/>
      <c r="K31" s="1"/>
      <c r="L31" s="60"/>
    </row>
    <row r="32" spans="1:12" ht="12.75" customHeight="1">
      <c r="A32" s="216" t="str">
        <f>'Op Assumptions'!E40</f>
        <v>Retail Sales</v>
      </c>
      <c r="B32" s="217"/>
      <c r="C32" s="217"/>
      <c r="D32" s="217"/>
      <c r="E32" s="217"/>
      <c r="F32" s="217"/>
      <c r="G32" s="217"/>
      <c r="H32" s="217"/>
      <c r="I32" s="217"/>
      <c r="J32" s="217"/>
      <c r="K32" s="217"/>
      <c r="L32" s="60"/>
    </row>
    <row r="33" spans="1:12" ht="12.75" customHeight="1">
      <c r="A33" s="7" t="str">
        <f t="shared" ref="A33:A35" si="8">A8</f>
        <v>Total Volume</v>
      </c>
      <c r="B33" s="218">
        <f>'Op Assumptions'!E41</f>
        <v>4800</v>
      </c>
      <c r="C33" s="218">
        <f>B33*(1+'Op Assumptions'!$E$43)</f>
        <v>4992</v>
      </c>
      <c r="D33" s="218">
        <f>C33*(1+'Op Assumptions'!$E$43)</f>
        <v>5191.68</v>
      </c>
      <c r="E33" s="218">
        <f>D33*(1+'Op Assumptions'!$E$43)</f>
        <v>5399.3472000000002</v>
      </c>
      <c r="F33" s="218">
        <f>E33*(1+'Op Assumptions'!$E$43)</f>
        <v>5615.3210880000006</v>
      </c>
      <c r="G33" s="218">
        <f>F33*(1+'Op Assumptions'!$E$43)</f>
        <v>5839.9339315200004</v>
      </c>
      <c r="H33" s="218">
        <f>G33*(1+'Op Assumptions'!$E$43)</f>
        <v>6073.5312887808004</v>
      </c>
      <c r="I33" s="218">
        <f>H33*(1+'Op Assumptions'!$E$43)</f>
        <v>6316.4725403320326</v>
      </c>
      <c r="J33" s="218">
        <f>I33*(1+'Op Assumptions'!$E$43)</f>
        <v>6569.1314419453138</v>
      </c>
      <c r="K33" s="218">
        <f>J33*(1+'Op Assumptions'!$E$43)</f>
        <v>6831.8966996231266</v>
      </c>
      <c r="L33" s="60"/>
    </row>
    <row r="34" spans="1:12" ht="12.75" customHeight="1">
      <c r="A34" s="7" t="str">
        <f t="shared" si="8"/>
        <v>Revenue/Unit</v>
      </c>
      <c r="B34" s="219">
        <f>'Op Assumptions'!E42</f>
        <v>6.3650000000000002</v>
      </c>
      <c r="C34" s="219">
        <f>B34*(1+'Op Assumptions'!$H$35)</f>
        <v>6.4286500000000002</v>
      </c>
      <c r="D34" s="219">
        <f>C34*(1+'Op Assumptions'!$H$35)</f>
        <v>6.4929364999999999</v>
      </c>
      <c r="E34" s="219">
        <f>D34*(1+'Op Assumptions'!$H$35)</f>
        <v>6.5578658650000001</v>
      </c>
      <c r="F34" s="219">
        <f>E34*(1+'Op Assumptions'!$H$35)</f>
        <v>6.6234445236499999</v>
      </c>
      <c r="G34" s="219">
        <f>F34*(1+'Op Assumptions'!$H$35)</f>
        <v>6.6896789688864997</v>
      </c>
      <c r="H34" s="219">
        <f>G34*(1+'Op Assumptions'!$H$35)</f>
        <v>6.756575758575365</v>
      </c>
      <c r="I34" s="219">
        <f>H34*(1+'Op Assumptions'!$H$35)</f>
        <v>6.8241415161611183</v>
      </c>
      <c r="J34" s="219">
        <f>I34*(1+'Op Assumptions'!$H$35)</f>
        <v>6.8923829313227296</v>
      </c>
      <c r="K34" s="219">
        <f>J34*(1+'Op Assumptions'!$H$35)</f>
        <v>6.9613067606359573</v>
      </c>
      <c r="L34" s="60"/>
    </row>
    <row r="35" spans="1:12" ht="12.75" customHeight="1">
      <c r="A35" s="7" t="str">
        <f t="shared" si="8"/>
        <v>Gross Sales</v>
      </c>
      <c r="B35" s="219">
        <f t="shared" ref="B35:K35" si="9">B33*B34</f>
        <v>30552</v>
      </c>
      <c r="C35" s="219">
        <f t="shared" si="9"/>
        <v>32091.820800000001</v>
      </c>
      <c r="D35" s="219">
        <f t="shared" si="9"/>
        <v>33709.248568319999</v>
      </c>
      <c r="E35" s="219">
        <f t="shared" si="9"/>
        <v>35408.194696163329</v>
      </c>
      <c r="F35" s="219">
        <f t="shared" si="9"/>
        <v>37192.767708849962</v>
      </c>
      <c r="G35" s="219">
        <f t="shared" si="9"/>
        <v>39067.283201375998</v>
      </c>
      <c r="H35" s="219">
        <f t="shared" si="9"/>
        <v>41036.274274725351</v>
      </c>
      <c r="I35" s="219">
        <f t="shared" si="9"/>
        <v>43104.502498171511</v>
      </c>
      <c r="J35" s="219">
        <f t="shared" si="9"/>
        <v>45276.969424079354</v>
      </c>
      <c r="K35" s="219">
        <f t="shared" si="9"/>
        <v>47558.928683052953</v>
      </c>
      <c r="L35" s="60"/>
    </row>
    <row r="36" spans="1:12" ht="12.75" customHeight="1">
      <c r="A36" s="1"/>
      <c r="B36" s="1"/>
      <c r="C36" s="1"/>
      <c r="D36" s="1"/>
      <c r="E36" s="1"/>
      <c r="F36" s="1"/>
      <c r="G36" s="1"/>
      <c r="H36" s="1"/>
      <c r="I36" s="1"/>
      <c r="J36" s="1"/>
      <c r="K36" s="1"/>
      <c r="L36" s="60"/>
    </row>
    <row r="37" spans="1:12" ht="12.75" customHeight="1">
      <c r="A37" s="229" t="s">
        <v>245</v>
      </c>
      <c r="B37" s="230">
        <f t="shared" ref="B37:K37" si="10">+B10+B15+B20+B35+B25+B30</f>
        <v>86428.800000000003</v>
      </c>
      <c r="C37" s="230">
        <f t="shared" si="10"/>
        <v>88527.388800000015</v>
      </c>
      <c r="D37" s="230">
        <f t="shared" si="10"/>
        <v>90709.172248320014</v>
      </c>
      <c r="E37" s="230">
        <f t="shared" si="10"/>
        <v>92978.117612963339</v>
      </c>
      <c r="F37" s="230">
        <f t="shared" si="10"/>
        <v>95338.389854817971</v>
      </c>
      <c r="G37" s="230">
        <f t="shared" si="10"/>
        <v>97794.361568803695</v>
      </c>
      <c r="H37" s="230">
        <f t="shared" si="10"/>
        <v>100350.62342582732</v>
      </c>
      <c r="I37" s="230">
        <f t="shared" si="10"/>
        <v>103011.99514078449</v>
      </c>
      <c r="J37" s="230">
        <f t="shared" si="10"/>
        <v>105783.53699311847</v>
      </c>
      <c r="K37" s="230">
        <f t="shared" si="10"/>
        <v>108670.56192778246</v>
      </c>
      <c r="L37" s="60"/>
    </row>
    <row r="38" spans="1:12" ht="12.75" customHeight="1">
      <c r="A38" s="1"/>
      <c r="B38" s="1"/>
      <c r="C38" s="1"/>
      <c r="D38" s="1"/>
      <c r="E38" s="1"/>
      <c r="F38" s="1"/>
      <c r="G38" s="1"/>
      <c r="H38" s="1"/>
      <c r="I38" s="1"/>
      <c r="J38" s="1"/>
      <c r="K38" s="1"/>
      <c r="L38" s="60"/>
    </row>
    <row r="39" spans="1:12" ht="12.75" customHeight="1">
      <c r="A39" s="7" t="s">
        <v>246</v>
      </c>
      <c r="B39" s="1"/>
      <c r="C39" s="1"/>
      <c r="D39" s="1"/>
      <c r="E39" s="1"/>
      <c r="F39" s="1"/>
      <c r="G39" s="1"/>
      <c r="H39" s="1"/>
      <c r="I39" s="1"/>
      <c r="J39" s="1"/>
      <c r="K39" s="1"/>
      <c r="L39" s="60"/>
    </row>
    <row r="40" spans="1:12" ht="12.75" customHeight="1">
      <c r="A40" s="7"/>
      <c r="B40" s="24" t="s">
        <v>212</v>
      </c>
      <c r="C40" s="24" t="s">
        <v>213</v>
      </c>
      <c r="D40" s="24" t="s">
        <v>214</v>
      </c>
      <c r="E40" s="24" t="s">
        <v>215</v>
      </c>
      <c r="F40" s="24" t="s">
        <v>216</v>
      </c>
      <c r="G40" s="24" t="s">
        <v>217</v>
      </c>
      <c r="H40" s="24" t="s">
        <v>218</v>
      </c>
      <c r="I40" s="24" t="s">
        <v>219</v>
      </c>
      <c r="J40" s="24" t="s">
        <v>220</v>
      </c>
      <c r="K40" s="24" t="s">
        <v>221</v>
      </c>
      <c r="L40" s="60"/>
    </row>
    <row r="41" spans="1:12" ht="12.75" customHeight="1">
      <c r="A41" s="216" t="str">
        <f>A7</f>
        <v>Beef</v>
      </c>
      <c r="B41" s="217"/>
      <c r="C41" s="217"/>
      <c r="D41" s="217"/>
      <c r="E41" s="217"/>
      <c r="F41" s="217"/>
      <c r="G41" s="217"/>
      <c r="H41" s="217"/>
      <c r="I41" s="217"/>
      <c r="J41" s="217"/>
      <c r="K41" s="217"/>
      <c r="L41" s="60"/>
    </row>
    <row r="42" spans="1:12" ht="12.75" customHeight="1">
      <c r="A42" s="7" t="s">
        <v>247</v>
      </c>
      <c r="B42" s="219">
        <f>'Op Assumptions'!B24</f>
        <v>52</v>
      </c>
      <c r="C42" s="219">
        <f>B42*(1+'Op Assumptions'!$H$36)</f>
        <v>52.52</v>
      </c>
      <c r="D42" s="219">
        <f>C42*(1+'Op Assumptions'!$H$36)</f>
        <v>53.045200000000001</v>
      </c>
      <c r="E42" s="219">
        <f>D42*(1+'Op Assumptions'!$H$36)</f>
        <v>53.575652000000005</v>
      </c>
      <c r="F42" s="219">
        <f>E42*(1+'Op Assumptions'!$H$36)</f>
        <v>54.111408520000005</v>
      </c>
      <c r="G42" s="219">
        <f>F42*(1+'Op Assumptions'!$H$36)</f>
        <v>54.652522605200005</v>
      </c>
      <c r="H42" s="219">
        <f>G42*(1+'Op Assumptions'!$H$36)</f>
        <v>55.199047831252003</v>
      </c>
      <c r="I42" s="219">
        <f>H42*(1+'Op Assumptions'!$H$36)</f>
        <v>55.751038309564521</v>
      </c>
      <c r="J42" s="219">
        <f>I42*(1+'Op Assumptions'!$H$36)</f>
        <v>56.308548692660167</v>
      </c>
      <c r="K42" s="219">
        <f>J42*(1+'Op Assumptions'!$H$36)</f>
        <v>56.871634179586771</v>
      </c>
      <c r="L42" s="60"/>
    </row>
    <row r="43" spans="1:12" ht="12.75" customHeight="1">
      <c r="A43" s="7" t="s">
        <v>72</v>
      </c>
      <c r="B43" s="219">
        <f t="shared" ref="B43:K43" si="11">B8*B42</f>
        <v>2496</v>
      </c>
      <c r="C43" s="219">
        <f t="shared" si="11"/>
        <v>2520.96</v>
      </c>
      <c r="D43" s="219">
        <f t="shared" si="11"/>
        <v>2546.1696000000002</v>
      </c>
      <c r="E43" s="219">
        <f t="shared" si="11"/>
        <v>2571.6312960000005</v>
      </c>
      <c r="F43" s="219">
        <f t="shared" si="11"/>
        <v>2597.3476089600003</v>
      </c>
      <c r="G43" s="219">
        <f t="shared" si="11"/>
        <v>2623.3210850496002</v>
      </c>
      <c r="H43" s="219">
        <f t="shared" si="11"/>
        <v>2649.5542959000959</v>
      </c>
      <c r="I43" s="219">
        <f t="shared" si="11"/>
        <v>2676.0498388590968</v>
      </c>
      <c r="J43" s="219">
        <f t="shared" si="11"/>
        <v>2702.810337247688</v>
      </c>
      <c r="K43" s="219">
        <f t="shared" si="11"/>
        <v>2729.8384406201649</v>
      </c>
      <c r="L43" s="60"/>
    </row>
    <row r="44" spans="1:12" ht="12.75" customHeight="1">
      <c r="A44" s="7"/>
      <c r="B44" s="1"/>
      <c r="C44" s="1"/>
      <c r="D44" s="1"/>
      <c r="E44" s="1"/>
      <c r="F44" s="1"/>
      <c r="G44" s="1"/>
      <c r="H44" s="1"/>
      <c r="I44" s="1"/>
      <c r="J44" s="1"/>
      <c r="K44" s="1"/>
      <c r="L44" s="60"/>
    </row>
    <row r="45" spans="1:12" ht="12.75" customHeight="1">
      <c r="A45" s="216" t="str">
        <f>A12</f>
        <v>Hogs</v>
      </c>
      <c r="B45" s="217"/>
      <c r="C45" s="217"/>
      <c r="D45" s="217"/>
      <c r="E45" s="217"/>
      <c r="F45" s="217"/>
      <c r="G45" s="217"/>
      <c r="H45" s="217"/>
      <c r="I45" s="217"/>
      <c r="J45" s="217"/>
      <c r="K45" s="217"/>
      <c r="L45" s="60"/>
    </row>
    <row r="46" spans="1:12" ht="12.75" customHeight="1">
      <c r="A46" s="7" t="s">
        <v>247</v>
      </c>
      <c r="B46" s="219">
        <f>'Op Assumptions'!E24</f>
        <v>16</v>
      </c>
      <c r="C46" s="219">
        <f>B46*(1+'Op Assumptions'!$H$36)</f>
        <v>16.16</v>
      </c>
      <c r="D46" s="219">
        <f>C46*(1+'Op Assumptions'!$H$36)</f>
        <v>16.3216</v>
      </c>
      <c r="E46" s="219">
        <f>D46*(1+'Op Assumptions'!$H$36)</f>
        <v>16.484815999999999</v>
      </c>
      <c r="F46" s="219">
        <f>E46*(1+'Op Assumptions'!$H$36)</f>
        <v>16.64966416</v>
      </c>
      <c r="G46" s="219">
        <f>F46*(1+'Op Assumptions'!$H$36)</f>
        <v>16.816160801599999</v>
      </c>
      <c r="H46" s="219">
        <f>G46*(1+'Op Assumptions'!$H$36)</f>
        <v>16.984322409615999</v>
      </c>
      <c r="I46" s="219">
        <f>H46*(1+'Op Assumptions'!$H$36)</f>
        <v>17.154165633712157</v>
      </c>
      <c r="J46" s="219">
        <f>I46*(1+'Op Assumptions'!$H$36)</f>
        <v>17.32570729004928</v>
      </c>
      <c r="K46" s="219">
        <f>J46*(1+'Op Assumptions'!$H$36)</f>
        <v>17.498964362949774</v>
      </c>
      <c r="L46" s="60"/>
    </row>
    <row r="47" spans="1:12" ht="12.75" customHeight="1">
      <c r="A47" s="7" t="s">
        <v>72</v>
      </c>
      <c r="B47" s="219">
        <f t="shared" ref="B47:K47" si="12">B46*B13</f>
        <v>2304</v>
      </c>
      <c r="C47" s="219">
        <f t="shared" si="12"/>
        <v>2327.04</v>
      </c>
      <c r="D47" s="219">
        <f t="shared" si="12"/>
        <v>2350.3103999999998</v>
      </c>
      <c r="E47" s="219">
        <f t="shared" si="12"/>
        <v>2373.8135039999997</v>
      </c>
      <c r="F47" s="219">
        <f t="shared" si="12"/>
        <v>2397.5516390399998</v>
      </c>
      <c r="G47" s="219">
        <f t="shared" si="12"/>
        <v>2421.5271554303999</v>
      </c>
      <c r="H47" s="219">
        <f t="shared" si="12"/>
        <v>2445.7424269847038</v>
      </c>
      <c r="I47" s="219">
        <f t="shared" si="12"/>
        <v>2470.1998512545506</v>
      </c>
      <c r="J47" s="219">
        <f t="shared" si="12"/>
        <v>2494.9018497670963</v>
      </c>
      <c r="K47" s="219">
        <f t="shared" si="12"/>
        <v>2519.8508682647675</v>
      </c>
      <c r="L47" s="60"/>
    </row>
    <row r="48" spans="1:12" ht="12.75" customHeight="1">
      <c r="A48" s="7"/>
      <c r="B48" s="1"/>
      <c r="C48" s="1"/>
      <c r="D48" s="1"/>
      <c r="E48" s="1"/>
      <c r="F48" s="1"/>
      <c r="G48" s="1"/>
      <c r="H48" s="1"/>
      <c r="I48" s="1"/>
      <c r="J48" s="1"/>
      <c r="K48" s="1"/>
      <c r="L48" s="60"/>
    </row>
    <row r="49" spans="1:12" ht="12.75" customHeight="1">
      <c r="A49" s="216" t="str">
        <f>A17</f>
        <v>Lambs</v>
      </c>
      <c r="B49" s="217"/>
      <c r="C49" s="217"/>
      <c r="D49" s="217"/>
      <c r="E49" s="217"/>
      <c r="F49" s="217"/>
      <c r="G49" s="217"/>
      <c r="H49" s="217"/>
      <c r="I49" s="217"/>
      <c r="J49" s="217"/>
      <c r="K49" s="217"/>
      <c r="L49" s="60"/>
    </row>
    <row r="50" spans="1:12" ht="12.75" customHeight="1">
      <c r="A50" s="7" t="s">
        <v>247</v>
      </c>
      <c r="B50" s="219">
        <f>'Op Assumptions'!B37</f>
        <v>10</v>
      </c>
      <c r="C50" s="219">
        <f>B50*(1+'Op Assumptions'!$H$36)</f>
        <v>10.1</v>
      </c>
      <c r="D50" s="219">
        <f>C50*(1+'Op Assumptions'!$H$36)</f>
        <v>10.201000000000001</v>
      </c>
      <c r="E50" s="219">
        <f>D50*(1+'Op Assumptions'!$H$36)</f>
        <v>10.30301</v>
      </c>
      <c r="F50" s="219">
        <f>E50*(1+'Op Assumptions'!$H$36)</f>
        <v>10.4060401</v>
      </c>
      <c r="G50" s="219">
        <f>F50*(1+'Op Assumptions'!$H$36)</f>
        <v>10.510100501</v>
      </c>
      <c r="H50" s="219">
        <f>G50*(1+'Op Assumptions'!$H$36)</f>
        <v>10.615201506010001</v>
      </c>
      <c r="I50" s="219">
        <f>H50*(1+'Op Assumptions'!$H$36)</f>
        <v>10.721353521070101</v>
      </c>
      <c r="J50" s="219">
        <f>I50*(1+'Op Assumptions'!$H$36)</f>
        <v>10.828567056280802</v>
      </c>
      <c r="K50" s="219">
        <f>J50*(1+'Op Assumptions'!$H$36)</f>
        <v>10.936852726843609</v>
      </c>
      <c r="L50" s="60"/>
    </row>
    <row r="51" spans="1:12" ht="12.75" customHeight="1">
      <c r="A51" s="7" t="s">
        <v>72</v>
      </c>
      <c r="B51" s="219">
        <f t="shared" ref="B51:K51" si="13">B50*B18</f>
        <v>960</v>
      </c>
      <c r="C51" s="219">
        <f t="shared" si="13"/>
        <v>969.59999999999991</v>
      </c>
      <c r="D51" s="219">
        <f t="shared" si="13"/>
        <v>979.29600000000005</v>
      </c>
      <c r="E51" s="219">
        <f t="shared" si="13"/>
        <v>989.08896000000004</v>
      </c>
      <c r="F51" s="219">
        <f t="shared" si="13"/>
        <v>998.97984960000008</v>
      </c>
      <c r="G51" s="219">
        <f t="shared" si="13"/>
        <v>1008.969648096</v>
      </c>
      <c r="H51" s="219">
        <f t="shared" si="13"/>
        <v>1019.05934457696</v>
      </c>
      <c r="I51" s="219">
        <f t="shared" si="13"/>
        <v>1029.2499380227298</v>
      </c>
      <c r="J51" s="219">
        <f t="shared" si="13"/>
        <v>1039.5424374029569</v>
      </c>
      <c r="K51" s="219">
        <f t="shared" si="13"/>
        <v>1049.9378617769864</v>
      </c>
      <c r="L51" s="60"/>
    </row>
    <row r="52" spans="1:12" ht="12.75" customHeight="1">
      <c r="A52" s="7"/>
      <c r="B52" s="1"/>
      <c r="C52" s="1"/>
      <c r="D52" s="1"/>
      <c r="E52" s="1"/>
      <c r="F52" s="1"/>
      <c r="G52" s="1"/>
      <c r="H52" s="1"/>
      <c r="I52" s="1"/>
      <c r="J52" s="1"/>
      <c r="K52" s="1"/>
      <c r="L52" s="60"/>
    </row>
    <row r="53" spans="1:12" ht="12.75" customHeight="1">
      <c r="A53" s="216" t="str">
        <f>A22</f>
        <v>Poultry</v>
      </c>
      <c r="B53" s="217"/>
      <c r="C53" s="217"/>
      <c r="D53" s="217"/>
      <c r="E53" s="217"/>
      <c r="F53" s="217"/>
      <c r="G53" s="217"/>
      <c r="H53" s="217"/>
      <c r="I53" s="217"/>
      <c r="J53" s="217"/>
      <c r="K53" s="217"/>
      <c r="L53" s="60"/>
    </row>
    <row r="54" spans="1:12" ht="12.75" customHeight="1">
      <c r="A54" s="7" t="s">
        <v>247</v>
      </c>
      <c r="B54" s="219">
        <f>'Op Assumptions'!E37</f>
        <v>0</v>
      </c>
      <c r="C54" s="219">
        <f>B54*(1+'Op Assumptions'!$H$36)</f>
        <v>0</v>
      </c>
      <c r="D54" s="219">
        <f>C54*(1+'Op Assumptions'!$H$36)</f>
        <v>0</v>
      </c>
      <c r="E54" s="219">
        <f>D54*(1+'Op Assumptions'!$H$36)</f>
        <v>0</v>
      </c>
      <c r="F54" s="219">
        <f>E54*(1+'Op Assumptions'!$H$36)</f>
        <v>0</v>
      </c>
      <c r="G54" s="219">
        <f>F54*(1+'Op Assumptions'!$H$36)</f>
        <v>0</v>
      </c>
      <c r="H54" s="219">
        <f>G54*(1+'Op Assumptions'!$H$36)</f>
        <v>0</v>
      </c>
      <c r="I54" s="219">
        <f>H54*(1+'Op Assumptions'!$H$36)</f>
        <v>0</v>
      </c>
      <c r="J54" s="219">
        <f>I54*(1+'Op Assumptions'!$H$36)</f>
        <v>0</v>
      </c>
      <c r="K54" s="219">
        <f>J54*(1+'Op Assumptions'!$H$36)</f>
        <v>0</v>
      </c>
      <c r="L54" s="60"/>
    </row>
    <row r="55" spans="1:12" ht="12.75" customHeight="1">
      <c r="A55" s="7" t="s">
        <v>72</v>
      </c>
      <c r="B55" s="219">
        <f t="shared" ref="B55:K55" si="14">B54*B23</f>
        <v>0</v>
      </c>
      <c r="C55" s="219">
        <f t="shared" si="14"/>
        <v>0</v>
      </c>
      <c r="D55" s="219">
        <f t="shared" si="14"/>
        <v>0</v>
      </c>
      <c r="E55" s="219">
        <f t="shared" si="14"/>
        <v>0</v>
      </c>
      <c r="F55" s="219">
        <f t="shared" si="14"/>
        <v>0</v>
      </c>
      <c r="G55" s="219">
        <f t="shared" si="14"/>
        <v>0</v>
      </c>
      <c r="H55" s="219">
        <f t="shared" si="14"/>
        <v>0</v>
      </c>
      <c r="I55" s="219">
        <f t="shared" si="14"/>
        <v>0</v>
      </c>
      <c r="J55" s="219">
        <f t="shared" si="14"/>
        <v>0</v>
      </c>
      <c r="K55" s="219">
        <f t="shared" si="14"/>
        <v>0</v>
      </c>
      <c r="L55" s="60"/>
    </row>
    <row r="56" spans="1:12" ht="12.75" customHeight="1">
      <c r="A56" s="7"/>
      <c r="B56" s="1"/>
      <c r="C56" s="1"/>
      <c r="D56" s="1"/>
      <c r="E56" s="1"/>
      <c r="F56" s="1"/>
      <c r="G56" s="1"/>
      <c r="H56" s="1"/>
      <c r="I56" s="1"/>
      <c r="J56" s="1"/>
      <c r="K56" s="1"/>
      <c r="L56" s="60"/>
    </row>
    <row r="57" spans="1:12" ht="12.75" customHeight="1">
      <c r="A57" s="216" t="str">
        <f>'Op Assumptions'!B40</f>
        <v>Deer</v>
      </c>
      <c r="B57" s="217"/>
      <c r="C57" s="217"/>
      <c r="D57" s="217"/>
      <c r="E57" s="217"/>
      <c r="F57" s="217"/>
      <c r="G57" s="217"/>
      <c r="H57" s="217"/>
      <c r="I57" s="217"/>
      <c r="J57" s="217"/>
      <c r="K57" s="217"/>
      <c r="L57" s="60"/>
    </row>
    <row r="58" spans="1:12" ht="12.75" customHeight="1">
      <c r="A58" s="7" t="s">
        <v>247</v>
      </c>
      <c r="B58" s="233">
        <f>'Op Assumptions'!B46</f>
        <v>10</v>
      </c>
      <c r="C58" s="233">
        <f>B58*(1+'Op Assumptions'!$H$36)</f>
        <v>10.1</v>
      </c>
      <c r="D58" s="233">
        <f>C58*(1+'Op Assumptions'!$H$36)</f>
        <v>10.201000000000001</v>
      </c>
      <c r="E58" s="233">
        <f>D58*(1+'Op Assumptions'!$H$36)</f>
        <v>10.30301</v>
      </c>
      <c r="F58" s="233">
        <f>E58*(1+'Op Assumptions'!$H$36)</f>
        <v>10.4060401</v>
      </c>
      <c r="G58" s="233">
        <f>F58*(1+'Op Assumptions'!$H$36)</f>
        <v>10.510100501</v>
      </c>
      <c r="H58" s="233">
        <f>G58*(1+'Op Assumptions'!$H$36)</f>
        <v>10.615201506010001</v>
      </c>
      <c r="I58" s="233">
        <f>H58*(1+'Op Assumptions'!$H$36)</f>
        <v>10.721353521070101</v>
      </c>
      <c r="J58" s="233">
        <f>I58*(1+'Op Assumptions'!$H$36)</f>
        <v>10.828567056280802</v>
      </c>
      <c r="K58" s="233">
        <f>J58*(1+'Op Assumptions'!$H$36)</f>
        <v>10.936852726843609</v>
      </c>
      <c r="L58" s="60"/>
    </row>
    <row r="59" spans="1:12" ht="12.75" customHeight="1">
      <c r="A59" s="7" t="s">
        <v>72</v>
      </c>
      <c r="B59" s="233">
        <f t="shared" ref="B59:K59" si="15">B58*B28</f>
        <v>0</v>
      </c>
      <c r="C59" s="233">
        <f t="shared" si="15"/>
        <v>0</v>
      </c>
      <c r="D59" s="233">
        <f t="shared" si="15"/>
        <v>0</v>
      </c>
      <c r="E59" s="233">
        <f t="shared" si="15"/>
        <v>0</v>
      </c>
      <c r="F59" s="233">
        <f t="shared" si="15"/>
        <v>0</v>
      </c>
      <c r="G59" s="233">
        <f t="shared" si="15"/>
        <v>0</v>
      </c>
      <c r="H59" s="233">
        <f t="shared" si="15"/>
        <v>0</v>
      </c>
      <c r="I59" s="233">
        <f t="shared" si="15"/>
        <v>0</v>
      </c>
      <c r="J59" s="233">
        <f t="shared" si="15"/>
        <v>0</v>
      </c>
      <c r="K59" s="233">
        <f t="shared" si="15"/>
        <v>0</v>
      </c>
      <c r="L59" s="60"/>
    </row>
    <row r="60" spans="1:12" ht="12.75" customHeight="1">
      <c r="A60" s="7"/>
      <c r="B60" s="1"/>
      <c r="C60" s="1"/>
      <c r="D60" s="1"/>
      <c r="E60" s="1"/>
      <c r="F60" s="1"/>
      <c r="G60" s="1"/>
      <c r="H60" s="1"/>
      <c r="I60" s="1"/>
      <c r="J60" s="1"/>
      <c r="K60" s="1"/>
      <c r="L60" s="60"/>
    </row>
    <row r="61" spans="1:12" ht="12.75" customHeight="1">
      <c r="A61" s="216" t="str">
        <f>A32</f>
        <v>Retail Sales</v>
      </c>
      <c r="B61" s="217"/>
      <c r="C61" s="217"/>
      <c r="D61" s="217"/>
      <c r="E61" s="217"/>
      <c r="F61" s="217"/>
      <c r="G61" s="217"/>
      <c r="H61" s="217"/>
      <c r="I61" s="217"/>
      <c r="J61" s="217"/>
      <c r="K61" s="217"/>
      <c r="L61" s="60"/>
    </row>
    <row r="62" spans="1:12" ht="12.75" customHeight="1">
      <c r="A62" s="7" t="s">
        <v>247</v>
      </c>
      <c r="B62" s="219">
        <f>'Op Assumptions'!E44</f>
        <v>2.4024999999999999</v>
      </c>
      <c r="C62" s="219">
        <f>B62*(1+'Op Assumptions'!$H$36)</f>
        <v>2.4265249999999998</v>
      </c>
      <c r="D62" s="219">
        <f>C62*(1+'Op Assumptions'!$H$36)</f>
        <v>2.4507902499999998</v>
      </c>
      <c r="E62" s="219">
        <f>D62*(1+'Op Assumptions'!$H$36)</f>
        <v>2.4752981524999997</v>
      </c>
      <c r="F62" s="219">
        <f>E62*(1+'Op Assumptions'!$H$36)</f>
        <v>2.5000511340249996</v>
      </c>
      <c r="G62" s="219">
        <f>F62*(1+'Op Assumptions'!$H$36)</f>
        <v>2.5250516453652496</v>
      </c>
      <c r="H62" s="219">
        <f>G62*(1+'Op Assumptions'!$H$36)</f>
        <v>2.5503021618189021</v>
      </c>
      <c r="I62" s="219">
        <f>H62*(1+'Op Assumptions'!$H$36)</f>
        <v>2.5758051834370912</v>
      </c>
      <c r="J62" s="219">
        <f>I62*(1+'Op Assumptions'!$H$36)</f>
        <v>2.6015632352714619</v>
      </c>
      <c r="K62" s="219">
        <f>J62*(1+'Op Assumptions'!$H$36)</f>
        <v>2.6275788676241767</v>
      </c>
      <c r="L62" s="60"/>
    </row>
    <row r="63" spans="1:12" ht="12.75" customHeight="1">
      <c r="A63" s="7" t="s">
        <v>72</v>
      </c>
      <c r="B63" s="219">
        <f t="shared" ref="B63:K63" si="16">B62*B33</f>
        <v>11532</v>
      </c>
      <c r="C63" s="219">
        <f t="shared" si="16"/>
        <v>12113.212799999999</v>
      </c>
      <c r="D63" s="219">
        <f t="shared" si="16"/>
        <v>12723.718725119999</v>
      </c>
      <c r="E63" s="219">
        <f t="shared" si="16"/>
        <v>13364.994148866046</v>
      </c>
      <c r="F63" s="219">
        <f t="shared" si="16"/>
        <v>14038.589853968895</v>
      </c>
      <c r="G63" s="219">
        <f t="shared" si="16"/>
        <v>14746.134782608928</v>
      </c>
      <c r="H63" s="219">
        <f t="shared" si="16"/>
        <v>15489.339975652418</v>
      </c>
      <c r="I63" s="219">
        <f t="shared" si="16"/>
        <v>16270.0027104253</v>
      </c>
      <c r="J63" s="219">
        <f t="shared" si="16"/>
        <v>17090.010847030735</v>
      </c>
      <c r="K63" s="219">
        <f t="shared" si="16"/>
        <v>17951.347393721084</v>
      </c>
      <c r="L63" s="60"/>
    </row>
    <row r="64" spans="1:12" ht="12.75" customHeight="1">
      <c r="A64" s="7"/>
      <c r="B64" s="1"/>
      <c r="C64" s="1"/>
      <c r="D64" s="1"/>
      <c r="E64" s="1"/>
      <c r="F64" s="1"/>
      <c r="G64" s="1"/>
      <c r="H64" s="1"/>
      <c r="I64" s="1"/>
      <c r="J64" s="1"/>
      <c r="K64" s="1"/>
      <c r="L64" s="60"/>
    </row>
    <row r="65" spans="1:12" ht="12.75" customHeight="1">
      <c r="A65" s="229" t="s">
        <v>261</v>
      </c>
      <c r="B65" s="215">
        <f t="shared" ref="B65:K65" si="17">B43+B47+B51+B55+B63+B59</f>
        <v>17292</v>
      </c>
      <c r="C65" s="215">
        <f t="shared" si="17"/>
        <v>17930.8128</v>
      </c>
      <c r="D65" s="215">
        <f t="shared" si="17"/>
        <v>18599.494725119999</v>
      </c>
      <c r="E65" s="215">
        <f t="shared" si="17"/>
        <v>19299.527908866046</v>
      </c>
      <c r="F65" s="215">
        <f t="shared" si="17"/>
        <v>20032.468951568895</v>
      </c>
      <c r="G65" s="215">
        <f t="shared" si="17"/>
        <v>20799.952671184928</v>
      </c>
      <c r="H65" s="215">
        <f t="shared" si="17"/>
        <v>21603.696043114178</v>
      </c>
      <c r="I65" s="215">
        <f t="shared" si="17"/>
        <v>22445.502338561677</v>
      </c>
      <c r="J65" s="215">
        <f t="shared" si="17"/>
        <v>23327.265471448474</v>
      </c>
      <c r="K65" s="215">
        <f t="shared" si="17"/>
        <v>24250.974564383003</v>
      </c>
      <c r="L65" s="60"/>
    </row>
    <row r="66" spans="1:12" ht="12.75" customHeight="1">
      <c r="A66" s="1"/>
      <c r="B66" s="1"/>
      <c r="C66" s="1"/>
      <c r="D66" s="1"/>
      <c r="E66" s="1"/>
      <c r="F66" s="1"/>
      <c r="G66" s="1"/>
      <c r="H66" s="1"/>
      <c r="I66" s="1"/>
      <c r="J66" s="1"/>
      <c r="K66" s="1"/>
      <c r="L66" s="60"/>
    </row>
    <row r="67" spans="1:12" ht="12.75" customHeight="1">
      <c r="L67" s="60"/>
    </row>
    <row r="68" spans="1:12" ht="12.75" customHeight="1">
      <c r="B68" s="176"/>
      <c r="C68" s="176"/>
      <c r="D68" s="176"/>
      <c r="E68" s="176"/>
      <c r="F68" s="176"/>
      <c r="G68" s="176"/>
      <c r="H68" s="176"/>
      <c r="I68" s="176"/>
      <c r="J68" s="176"/>
      <c r="L68" s="60"/>
    </row>
    <row r="69" spans="1:12" ht="12.75" customHeight="1">
      <c r="B69" s="176"/>
      <c r="C69" s="176"/>
      <c r="D69" s="176"/>
      <c r="E69" s="176"/>
      <c r="F69" s="176"/>
      <c r="G69" s="176"/>
      <c r="H69" s="176"/>
      <c r="I69" s="176"/>
      <c r="J69" s="176"/>
      <c r="L69" s="60"/>
    </row>
    <row r="70" spans="1:12" ht="12.75" customHeight="1">
      <c r="B70" s="239"/>
      <c r="C70" s="239"/>
      <c r="D70" s="239"/>
      <c r="E70" s="239"/>
      <c r="F70" s="239"/>
      <c r="G70" s="239"/>
      <c r="H70" s="239"/>
      <c r="I70" s="239"/>
      <c r="J70" s="239"/>
      <c r="L70" s="60"/>
    </row>
    <row r="71" spans="1:12" ht="12.75" customHeight="1">
      <c r="L71" s="60"/>
    </row>
    <row r="72" spans="1:12" ht="12.75" customHeight="1">
      <c r="L72" s="60"/>
    </row>
    <row r="73" spans="1:12" ht="12.75" customHeight="1">
      <c r="L73" s="60"/>
    </row>
    <row r="74" spans="1:12" ht="12.75" customHeight="1">
      <c r="L74" s="60"/>
    </row>
    <row r="75" spans="1:12" ht="12.75" customHeight="1">
      <c r="L75" s="60"/>
    </row>
    <row r="76" spans="1:12" ht="12.75" customHeight="1">
      <c r="L76" s="60"/>
    </row>
    <row r="77" spans="1:12" ht="12.75" customHeight="1">
      <c r="L77" s="60"/>
    </row>
    <row r="78" spans="1:12" ht="12.75" customHeight="1">
      <c r="L78" s="60"/>
    </row>
    <row r="79" spans="1:12" ht="12.75" customHeight="1">
      <c r="L79" s="60"/>
    </row>
    <row r="80" spans="1:12" ht="12.75" customHeight="1">
      <c r="L80" s="60"/>
    </row>
    <row r="81" spans="12:12" ht="12.75" customHeight="1">
      <c r="L81" s="60"/>
    </row>
    <row r="82" spans="12:12" ht="12.75" customHeight="1">
      <c r="L82" s="60"/>
    </row>
    <row r="83" spans="12:12" ht="12.75" customHeight="1">
      <c r="L83" s="60"/>
    </row>
    <row r="84" spans="12:12" ht="12.75" customHeight="1">
      <c r="L84" s="60"/>
    </row>
    <row r="85" spans="12:12" ht="12.75" customHeight="1">
      <c r="L85" s="60"/>
    </row>
    <row r="86" spans="12:12" ht="12.75" customHeight="1">
      <c r="L86" s="60"/>
    </row>
    <row r="87" spans="12:12" ht="12.75" customHeight="1">
      <c r="L87" s="60"/>
    </row>
    <row r="88" spans="12:12" ht="12.75" customHeight="1">
      <c r="L88" s="60"/>
    </row>
    <row r="89" spans="12:12" ht="12.75" customHeight="1">
      <c r="L89" s="60"/>
    </row>
    <row r="90" spans="12:12" ht="12.75" customHeight="1">
      <c r="L90" s="60"/>
    </row>
    <row r="91" spans="12:12" ht="12.75" customHeight="1">
      <c r="L91" s="60"/>
    </row>
    <row r="92" spans="12:12" ht="12.75" customHeight="1">
      <c r="L92" s="60"/>
    </row>
    <row r="93" spans="12:12" ht="12.75" customHeight="1">
      <c r="L93" s="60"/>
    </row>
    <row r="94" spans="12:12" ht="12.75" customHeight="1">
      <c r="L94" s="60"/>
    </row>
    <row r="95" spans="12:12" ht="12.75" customHeight="1">
      <c r="L95" s="60"/>
    </row>
    <row r="96" spans="12:12" ht="12.75" customHeight="1">
      <c r="L96" s="60"/>
    </row>
    <row r="97" spans="12:12" ht="12.75" customHeight="1">
      <c r="L97" s="60"/>
    </row>
    <row r="98" spans="12:12" ht="12.75" customHeight="1">
      <c r="L98" s="60"/>
    </row>
    <row r="99" spans="12:12" ht="12.75" customHeight="1">
      <c r="L99" s="60"/>
    </row>
    <row r="100" spans="12:12" ht="12.75" customHeight="1">
      <c r="L100" s="60"/>
    </row>
    <row r="101" spans="12:12" ht="12.75" customHeight="1">
      <c r="L101" s="60"/>
    </row>
    <row r="102" spans="12:12" ht="12.75" customHeight="1">
      <c r="L102" s="60"/>
    </row>
    <row r="103" spans="12:12" ht="12.75" customHeight="1">
      <c r="L103" s="60"/>
    </row>
    <row r="104" spans="12:12" ht="12.75" customHeight="1">
      <c r="L104" s="60"/>
    </row>
    <row r="105" spans="12:12" ht="12.75" customHeight="1">
      <c r="L105" s="60"/>
    </row>
    <row r="106" spans="12:12" ht="12.75" customHeight="1">
      <c r="L106" s="60"/>
    </row>
    <row r="107" spans="12:12" ht="12.75" customHeight="1">
      <c r="L107" s="60"/>
    </row>
    <row r="108" spans="12:12" ht="12.75" customHeight="1">
      <c r="L108" s="60"/>
    </row>
    <row r="109" spans="12:12" ht="12.75" customHeight="1">
      <c r="L109" s="60"/>
    </row>
    <row r="110" spans="12:12" ht="12.75" customHeight="1">
      <c r="L110" s="60"/>
    </row>
    <row r="111" spans="12:12" ht="12.75" customHeight="1">
      <c r="L111" s="60"/>
    </row>
    <row r="112" spans="12:12" ht="12.75" customHeight="1">
      <c r="L112" s="60"/>
    </row>
    <row r="113" spans="12:12" ht="12.75" customHeight="1">
      <c r="L113" s="60"/>
    </row>
    <row r="114" spans="12:12" ht="12.75" customHeight="1">
      <c r="L114" s="60"/>
    </row>
    <row r="115" spans="12:12" ht="12.75" customHeight="1">
      <c r="L115" s="60"/>
    </row>
    <row r="116" spans="12:12" ht="12.75" customHeight="1">
      <c r="L116" s="60"/>
    </row>
    <row r="117" spans="12:12" ht="12.75" customHeight="1">
      <c r="L117" s="60"/>
    </row>
    <row r="118" spans="12:12" ht="12.75" customHeight="1">
      <c r="L118" s="60"/>
    </row>
    <row r="119" spans="12:12" ht="12.75" customHeight="1">
      <c r="L119" s="60"/>
    </row>
    <row r="120" spans="12:12" ht="12.75" customHeight="1">
      <c r="L120" s="60"/>
    </row>
    <row r="121" spans="12:12" ht="12.75" customHeight="1">
      <c r="L121" s="60"/>
    </row>
    <row r="122" spans="12:12" ht="12.75" customHeight="1">
      <c r="L122" s="60"/>
    </row>
    <row r="123" spans="12:12" ht="12.75" customHeight="1">
      <c r="L123" s="60"/>
    </row>
    <row r="124" spans="12:12" ht="12.75" customHeight="1">
      <c r="L124" s="60"/>
    </row>
    <row r="125" spans="12:12" ht="12.75" customHeight="1">
      <c r="L125" s="60"/>
    </row>
    <row r="126" spans="12:12" ht="12.75" customHeight="1">
      <c r="L126" s="60"/>
    </row>
    <row r="127" spans="12:12" ht="12.75" customHeight="1">
      <c r="L127" s="60"/>
    </row>
    <row r="128" spans="12:12" ht="12.75" customHeight="1">
      <c r="L128" s="60"/>
    </row>
    <row r="129" spans="12:12" ht="12.75" customHeight="1">
      <c r="L129" s="60"/>
    </row>
    <row r="130" spans="12:12" ht="12.75" customHeight="1">
      <c r="L130" s="60"/>
    </row>
    <row r="131" spans="12:12" ht="12.75" customHeight="1">
      <c r="L131" s="60"/>
    </row>
    <row r="132" spans="12:12" ht="12.75" customHeight="1">
      <c r="L132" s="60"/>
    </row>
    <row r="133" spans="12:12" ht="12.75" customHeight="1">
      <c r="L133" s="60"/>
    </row>
    <row r="134" spans="12:12" ht="12.75" customHeight="1">
      <c r="L134" s="60"/>
    </row>
    <row r="135" spans="12:12" ht="12.75" customHeight="1">
      <c r="L135" s="60"/>
    </row>
    <row r="136" spans="12:12" ht="12.75" customHeight="1">
      <c r="L136" s="60"/>
    </row>
    <row r="137" spans="12:12" ht="12.75" customHeight="1">
      <c r="L137" s="60"/>
    </row>
    <row r="138" spans="12:12" ht="12.75" customHeight="1">
      <c r="L138" s="60"/>
    </row>
    <row r="139" spans="12:12" ht="12.75" customHeight="1">
      <c r="L139" s="60"/>
    </row>
    <row r="140" spans="12:12" ht="12.75" customHeight="1">
      <c r="L140" s="60"/>
    </row>
    <row r="141" spans="12:12" ht="12.75" customHeight="1">
      <c r="L141" s="60"/>
    </row>
    <row r="142" spans="12:12" ht="12.75" customHeight="1">
      <c r="L142" s="60"/>
    </row>
    <row r="143" spans="12:12" ht="12.75" customHeight="1">
      <c r="L143" s="60"/>
    </row>
    <row r="144" spans="12:12" ht="12.75" customHeight="1">
      <c r="L144" s="60"/>
    </row>
    <row r="145" spans="12:12" ht="12.75" customHeight="1">
      <c r="L145" s="60"/>
    </row>
    <row r="146" spans="12:12" ht="12.75" customHeight="1">
      <c r="L146" s="60"/>
    </row>
    <row r="147" spans="12:12" ht="12.75" customHeight="1">
      <c r="L147" s="60"/>
    </row>
    <row r="148" spans="12:12" ht="12.75" customHeight="1">
      <c r="L148" s="60"/>
    </row>
    <row r="149" spans="12:12" ht="12.75" customHeight="1">
      <c r="L149" s="60"/>
    </row>
    <row r="150" spans="12:12" ht="12.75" customHeight="1">
      <c r="L150" s="60"/>
    </row>
    <row r="151" spans="12:12" ht="12.75" customHeight="1">
      <c r="L151" s="60"/>
    </row>
    <row r="152" spans="12:12" ht="12.75" customHeight="1">
      <c r="L152" s="60"/>
    </row>
    <row r="153" spans="12:12" ht="12.75" customHeight="1">
      <c r="L153" s="60"/>
    </row>
    <row r="154" spans="12:12" ht="12.75" customHeight="1">
      <c r="L154" s="60"/>
    </row>
    <row r="155" spans="12:12" ht="12.75" customHeight="1">
      <c r="L155" s="60"/>
    </row>
    <row r="156" spans="12:12" ht="12.75" customHeight="1">
      <c r="L156" s="60"/>
    </row>
    <row r="157" spans="12:12" ht="12.75" customHeight="1">
      <c r="L157" s="60"/>
    </row>
    <row r="158" spans="12:12" ht="12.75" customHeight="1">
      <c r="L158" s="60"/>
    </row>
    <row r="159" spans="12:12" ht="12.75" customHeight="1">
      <c r="L159" s="60"/>
    </row>
    <row r="160" spans="12:12" ht="12.75" customHeight="1">
      <c r="L160" s="60"/>
    </row>
    <row r="161" spans="12:12" ht="12.75" customHeight="1">
      <c r="L161" s="60"/>
    </row>
    <row r="162" spans="12:12" ht="12.75" customHeight="1">
      <c r="L162" s="60"/>
    </row>
    <row r="163" spans="12:12" ht="12.75" customHeight="1">
      <c r="L163" s="60"/>
    </row>
    <row r="164" spans="12:12" ht="12.75" customHeight="1">
      <c r="L164" s="60"/>
    </row>
    <row r="165" spans="12:12" ht="12.75" customHeight="1">
      <c r="L165" s="60"/>
    </row>
    <row r="166" spans="12:12" ht="12.75" customHeight="1">
      <c r="L166" s="60"/>
    </row>
    <row r="167" spans="12:12" ht="12.75" customHeight="1">
      <c r="L167" s="60"/>
    </row>
    <row r="168" spans="12:12" ht="12.75" customHeight="1">
      <c r="L168" s="60"/>
    </row>
    <row r="169" spans="12:12" ht="12.75" customHeight="1">
      <c r="L169" s="60"/>
    </row>
    <row r="170" spans="12:12" ht="12.75" customHeight="1">
      <c r="L170" s="60"/>
    </row>
    <row r="171" spans="12:12" ht="12.75" customHeight="1">
      <c r="L171" s="60"/>
    </row>
    <row r="172" spans="12:12" ht="12.75" customHeight="1">
      <c r="L172" s="60"/>
    </row>
    <row r="173" spans="12:12" ht="12.75" customHeight="1">
      <c r="L173" s="60"/>
    </row>
    <row r="174" spans="12:12" ht="12.75" customHeight="1">
      <c r="L174" s="60"/>
    </row>
    <row r="175" spans="12:12" ht="12.75" customHeight="1">
      <c r="L175" s="60"/>
    </row>
    <row r="176" spans="12:12" ht="12.75" customHeight="1">
      <c r="L176" s="60"/>
    </row>
    <row r="177" spans="12:12" ht="12.75" customHeight="1">
      <c r="L177" s="60"/>
    </row>
    <row r="178" spans="12:12" ht="12.75" customHeight="1">
      <c r="L178" s="60"/>
    </row>
    <row r="179" spans="12:12" ht="12.75" customHeight="1">
      <c r="L179" s="60"/>
    </row>
    <row r="180" spans="12:12" ht="12.75" customHeight="1">
      <c r="L180" s="60"/>
    </row>
    <row r="181" spans="12:12" ht="12.75" customHeight="1">
      <c r="L181" s="60"/>
    </row>
    <row r="182" spans="12:12" ht="12.75" customHeight="1">
      <c r="L182" s="60"/>
    </row>
    <row r="183" spans="12:12" ht="12.75" customHeight="1">
      <c r="L183" s="60"/>
    </row>
    <row r="184" spans="12:12" ht="12.75" customHeight="1">
      <c r="L184" s="60"/>
    </row>
    <row r="185" spans="12:12" ht="12.75" customHeight="1">
      <c r="L185" s="60"/>
    </row>
    <row r="186" spans="12:12" ht="12.75" customHeight="1">
      <c r="L186" s="60"/>
    </row>
    <row r="187" spans="12:12" ht="12.75" customHeight="1">
      <c r="L187" s="60"/>
    </row>
    <row r="188" spans="12:12" ht="12.75" customHeight="1">
      <c r="L188" s="60"/>
    </row>
    <row r="189" spans="12:12" ht="12.75" customHeight="1">
      <c r="L189" s="60"/>
    </row>
    <row r="190" spans="12:12" ht="12.75" customHeight="1">
      <c r="L190" s="60"/>
    </row>
    <row r="191" spans="12:12" ht="12.75" customHeight="1">
      <c r="L191" s="60"/>
    </row>
    <row r="192" spans="12:12" ht="12.75" customHeight="1">
      <c r="L192" s="60"/>
    </row>
    <row r="193" spans="12:12" ht="12.75" customHeight="1">
      <c r="L193" s="60"/>
    </row>
    <row r="194" spans="12:12" ht="12.75" customHeight="1">
      <c r="L194" s="60"/>
    </row>
    <row r="195" spans="12:12" ht="12.75" customHeight="1">
      <c r="L195" s="60"/>
    </row>
    <row r="196" spans="12:12" ht="12.75" customHeight="1">
      <c r="L196" s="60"/>
    </row>
    <row r="197" spans="12:12" ht="12.75" customHeight="1">
      <c r="L197" s="60"/>
    </row>
    <row r="198" spans="12:12" ht="12.75" customHeight="1">
      <c r="L198" s="60"/>
    </row>
    <row r="199" spans="12:12" ht="12.75" customHeight="1">
      <c r="L199" s="60"/>
    </row>
    <row r="200" spans="12:12" ht="12.75" customHeight="1">
      <c r="L200" s="60"/>
    </row>
    <row r="201" spans="12:12" ht="12.75" customHeight="1">
      <c r="L201" s="60"/>
    </row>
    <row r="202" spans="12:12" ht="12.75" customHeight="1">
      <c r="L202" s="60"/>
    </row>
    <row r="203" spans="12:12" ht="12.75" customHeight="1">
      <c r="L203" s="60"/>
    </row>
    <row r="204" spans="12:12" ht="12.75" customHeight="1">
      <c r="L204" s="60"/>
    </row>
    <row r="205" spans="12:12" ht="12.75" customHeight="1">
      <c r="L205" s="60"/>
    </row>
    <row r="206" spans="12:12" ht="12.75" customHeight="1">
      <c r="L206" s="60"/>
    </row>
    <row r="207" spans="12:12" ht="12.75" customHeight="1">
      <c r="L207" s="60"/>
    </row>
    <row r="208" spans="12:12" ht="12.75" customHeight="1">
      <c r="L208" s="60"/>
    </row>
    <row r="209" spans="12:12" ht="12.75" customHeight="1">
      <c r="L209" s="60"/>
    </row>
    <row r="210" spans="12:12" ht="12.75" customHeight="1">
      <c r="L210" s="60"/>
    </row>
    <row r="211" spans="12:12" ht="12.75" customHeight="1">
      <c r="L211" s="60"/>
    </row>
    <row r="212" spans="12:12" ht="12.75" customHeight="1">
      <c r="L212" s="60"/>
    </row>
    <row r="213" spans="12:12" ht="12.75" customHeight="1">
      <c r="L213" s="60"/>
    </row>
    <row r="214" spans="12:12" ht="12.75" customHeight="1">
      <c r="L214" s="60"/>
    </row>
    <row r="215" spans="12:12" ht="12.75" customHeight="1">
      <c r="L215" s="60"/>
    </row>
    <row r="216" spans="12:12" ht="12.75" customHeight="1">
      <c r="L216" s="60"/>
    </row>
    <row r="217" spans="12:12" ht="12.75" customHeight="1">
      <c r="L217" s="60"/>
    </row>
    <row r="218" spans="12:12" ht="12.75" customHeight="1">
      <c r="L218" s="60"/>
    </row>
    <row r="219" spans="12:12" ht="12.75" customHeight="1">
      <c r="L219" s="60"/>
    </row>
    <row r="220" spans="12:12" ht="12.75" customHeight="1">
      <c r="L220" s="60"/>
    </row>
    <row r="221" spans="12:12" ht="12.75" customHeight="1">
      <c r="L221" s="60"/>
    </row>
    <row r="222" spans="12:12" ht="12.75" customHeight="1">
      <c r="L222" s="60"/>
    </row>
    <row r="223" spans="12:12" ht="12.75" customHeight="1">
      <c r="L223" s="60"/>
    </row>
    <row r="224" spans="12:12" ht="12.75" customHeight="1">
      <c r="L224" s="60"/>
    </row>
    <row r="225" spans="12:12" ht="12.75" customHeight="1">
      <c r="L225" s="60"/>
    </row>
    <row r="226" spans="12:12" ht="12.75" customHeight="1">
      <c r="L226" s="60"/>
    </row>
    <row r="227" spans="12:12" ht="12.75" customHeight="1">
      <c r="L227" s="60"/>
    </row>
    <row r="228" spans="12:12" ht="12.75" customHeight="1">
      <c r="L228" s="60"/>
    </row>
    <row r="229" spans="12:12" ht="12.75" customHeight="1">
      <c r="L229" s="60"/>
    </row>
    <row r="230" spans="12:12" ht="12.75" customHeight="1">
      <c r="L230" s="60"/>
    </row>
    <row r="231" spans="12:12" ht="12.75" customHeight="1">
      <c r="L231" s="60"/>
    </row>
    <row r="232" spans="12:12" ht="12.75" customHeight="1">
      <c r="L232" s="60"/>
    </row>
    <row r="233" spans="12:12" ht="12.75" customHeight="1">
      <c r="L233" s="60"/>
    </row>
    <row r="234" spans="12:12" ht="12.75" customHeight="1">
      <c r="L234" s="60"/>
    </row>
    <row r="235" spans="12:12" ht="12.75" customHeight="1">
      <c r="L235" s="60"/>
    </row>
    <row r="236" spans="12:12" ht="12.75" customHeight="1">
      <c r="L236" s="60"/>
    </row>
    <row r="237" spans="12:12" ht="12.75" customHeight="1">
      <c r="L237" s="60"/>
    </row>
    <row r="238" spans="12:12" ht="12.75" customHeight="1">
      <c r="L238" s="60"/>
    </row>
    <row r="239" spans="12:12" ht="12.75" customHeight="1">
      <c r="L239" s="60"/>
    </row>
    <row r="240" spans="12:12" ht="12.75" customHeight="1">
      <c r="L240" s="60"/>
    </row>
    <row r="241" spans="12:12" ht="12.75" customHeight="1">
      <c r="L241" s="60"/>
    </row>
    <row r="242" spans="12:12" ht="12.75" customHeight="1">
      <c r="L242" s="60"/>
    </row>
    <row r="243" spans="12:12" ht="12.75" customHeight="1">
      <c r="L243" s="60"/>
    </row>
    <row r="244" spans="12:12" ht="12.75" customHeight="1">
      <c r="L244" s="60"/>
    </row>
    <row r="245" spans="12:12" ht="12.75" customHeight="1">
      <c r="L245" s="60"/>
    </row>
    <row r="246" spans="12:12" ht="12.75" customHeight="1">
      <c r="L246" s="60"/>
    </row>
    <row r="247" spans="12:12" ht="12.75" customHeight="1">
      <c r="L247" s="60"/>
    </row>
    <row r="248" spans="12:12" ht="12.75" customHeight="1">
      <c r="L248" s="60"/>
    </row>
    <row r="249" spans="12:12" ht="12.75" customHeight="1">
      <c r="L249" s="60"/>
    </row>
    <row r="250" spans="12:12" ht="12.75" customHeight="1">
      <c r="L250" s="60"/>
    </row>
    <row r="251" spans="12:12" ht="12.75" customHeight="1">
      <c r="L251" s="60"/>
    </row>
    <row r="252" spans="12:12" ht="12.75" customHeight="1">
      <c r="L252" s="60"/>
    </row>
    <row r="253" spans="12:12" ht="12.75" customHeight="1">
      <c r="L253" s="60"/>
    </row>
    <row r="254" spans="12:12" ht="12.75" customHeight="1">
      <c r="L254" s="60"/>
    </row>
    <row r="255" spans="12:12" ht="12.75" customHeight="1">
      <c r="L255" s="60"/>
    </row>
    <row r="256" spans="12:12" ht="12.75" customHeight="1">
      <c r="L256" s="60"/>
    </row>
    <row r="257" spans="12:12" ht="12.75" customHeight="1">
      <c r="L257" s="60"/>
    </row>
    <row r="258" spans="12:12" ht="12.75" customHeight="1">
      <c r="L258" s="60"/>
    </row>
    <row r="259" spans="12:12" ht="12.75" customHeight="1">
      <c r="L259" s="60"/>
    </row>
    <row r="260" spans="12:12" ht="12.75" customHeight="1">
      <c r="L260" s="60"/>
    </row>
    <row r="261" spans="12:12" ht="12.75" customHeight="1">
      <c r="L261" s="60"/>
    </row>
    <row r="262" spans="12:12" ht="12.75" customHeight="1">
      <c r="L262" s="60"/>
    </row>
    <row r="263" spans="12:12" ht="12.75" customHeight="1">
      <c r="L263" s="60"/>
    </row>
    <row r="264" spans="12:12" ht="12.75" customHeight="1">
      <c r="L264" s="60"/>
    </row>
    <row r="265" spans="12:12" ht="12.75" customHeight="1">
      <c r="L265" s="60"/>
    </row>
    <row r="266" spans="12:12" ht="12.75" customHeight="1">
      <c r="L266" s="60"/>
    </row>
    <row r="267" spans="12:12" ht="12.75" customHeight="1">
      <c r="L267" s="60"/>
    </row>
    <row r="268" spans="12:12" ht="12.75" customHeight="1">
      <c r="L268" s="60"/>
    </row>
    <row r="269" spans="12:12" ht="12.75" customHeight="1">
      <c r="L269" s="60"/>
    </row>
    <row r="270" spans="12:12" ht="12.75" customHeight="1">
      <c r="L270" s="60"/>
    </row>
    <row r="271" spans="12:12" ht="12.75" customHeight="1">
      <c r="L271" s="60"/>
    </row>
    <row r="272" spans="12:12" ht="12.75" customHeight="1">
      <c r="L272" s="60"/>
    </row>
    <row r="273" spans="12:12" ht="12.75" customHeight="1">
      <c r="L273" s="60"/>
    </row>
    <row r="274" spans="12:12" ht="12.75" customHeight="1">
      <c r="L274" s="60"/>
    </row>
    <row r="275" spans="12:12" ht="12.75" customHeight="1">
      <c r="L275" s="60"/>
    </row>
    <row r="276" spans="12:12" ht="12.75" customHeight="1">
      <c r="L276" s="60"/>
    </row>
    <row r="277" spans="12:12" ht="12.75" customHeight="1">
      <c r="L277" s="60"/>
    </row>
    <row r="278" spans="12:12" ht="12.75" customHeight="1">
      <c r="L278" s="60"/>
    </row>
    <row r="279" spans="12:12" ht="12.75" customHeight="1">
      <c r="L279" s="60"/>
    </row>
    <row r="280" spans="12:12" ht="12.75" customHeight="1">
      <c r="L280" s="60"/>
    </row>
    <row r="281" spans="12:12" ht="12.75" customHeight="1">
      <c r="L281" s="60"/>
    </row>
    <row r="282" spans="12:12" ht="12.75" customHeight="1">
      <c r="L282" s="60"/>
    </row>
    <row r="283" spans="12:12" ht="12.75" customHeight="1">
      <c r="L283" s="60"/>
    </row>
    <row r="284" spans="12:12" ht="12.75" customHeight="1">
      <c r="L284" s="60"/>
    </row>
    <row r="285" spans="12:12" ht="12.75" customHeight="1">
      <c r="L285" s="60"/>
    </row>
    <row r="286" spans="12:12" ht="12.75" customHeight="1">
      <c r="L286" s="60"/>
    </row>
    <row r="287" spans="12:12" ht="12.75" customHeight="1">
      <c r="L287" s="60"/>
    </row>
    <row r="288" spans="12:12" ht="12.75" customHeight="1">
      <c r="L288" s="60"/>
    </row>
    <row r="289" spans="12:12" ht="12.75" customHeight="1">
      <c r="L289" s="60"/>
    </row>
    <row r="290" spans="12:12" ht="12.75" customHeight="1">
      <c r="L290" s="60"/>
    </row>
    <row r="291" spans="12:12" ht="12.75" customHeight="1">
      <c r="L291" s="60"/>
    </row>
    <row r="292" spans="12:12" ht="12.75" customHeight="1">
      <c r="L292" s="60"/>
    </row>
    <row r="293" spans="12:12" ht="12.75" customHeight="1">
      <c r="L293" s="60"/>
    </row>
    <row r="294" spans="12:12" ht="12.75" customHeight="1">
      <c r="L294" s="60"/>
    </row>
    <row r="295" spans="12:12" ht="12.75" customHeight="1">
      <c r="L295" s="60"/>
    </row>
    <row r="296" spans="12:12" ht="12.75" customHeight="1">
      <c r="L296" s="60"/>
    </row>
    <row r="297" spans="12:12" ht="12.75" customHeight="1">
      <c r="L297" s="60"/>
    </row>
    <row r="298" spans="12:12" ht="12.75" customHeight="1">
      <c r="L298" s="60"/>
    </row>
    <row r="299" spans="12:12" ht="12.75" customHeight="1">
      <c r="L299" s="60"/>
    </row>
    <row r="300" spans="12:12" ht="12.75" customHeight="1">
      <c r="L300" s="60"/>
    </row>
    <row r="301" spans="12:12" ht="12.75" customHeight="1">
      <c r="L301" s="60"/>
    </row>
    <row r="302" spans="12:12" ht="12.75" customHeight="1">
      <c r="L302" s="60"/>
    </row>
    <row r="303" spans="12:12" ht="12.75" customHeight="1">
      <c r="L303" s="60"/>
    </row>
    <row r="304" spans="12:12" ht="12.75" customHeight="1">
      <c r="L304" s="60"/>
    </row>
    <row r="305" spans="12:12" ht="12.75" customHeight="1">
      <c r="L305" s="60"/>
    </row>
    <row r="306" spans="12:12" ht="12.75" customHeight="1">
      <c r="L306" s="60"/>
    </row>
    <row r="307" spans="12:12" ht="12.75" customHeight="1">
      <c r="L307" s="60"/>
    </row>
    <row r="308" spans="12:12" ht="12.75" customHeight="1">
      <c r="L308" s="60"/>
    </row>
    <row r="309" spans="12:12" ht="12.75" customHeight="1">
      <c r="L309" s="60"/>
    </row>
    <row r="310" spans="12:12" ht="12.75" customHeight="1">
      <c r="L310" s="60"/>
    </row>
    <row r="311" spans="12:12" ht="12.75" customHeight="1">
      <c r="L311" s="60"/>
    </row>
    <row r="312" spans="12:12" ht="12.75" customHeight="1">
      <c r="L312" s="60"/>
    </row>
    <row r="313" spans="12:12" ht="12.75" customHeight="1">
      <c r="L313" s="60"/>
    </row>
    <row r="314" spans="12:12" ht="12.75" customHeight="1">
      <c r="L314" s="60"/>
    </row>
    <row r="315" spans="12:12" ht="12.75" customHeight="1">
      <c r="L315" s="60"/>
    </row>
    <row r="316" spans="12:12" ht="12.75" customHeight="1">
      <c r="L316" s="60"/>
    </row>
    <row r="317" spans="12:12" ht="12.75" customHeight="1">
      <c r="L317" s="60"/>
    </row>
    <row r="318" spans="12:12" ht="12.75" customHeight="1">
      <c r="L318" s="60"/>
    </row>
    <row r="319" spans="12:12" ht="12.75" customHeight="1">
      <c r="L319" s="60"/>
    </row>
    <row r="320" spans="12:12" ht="12.75" customHeight="1">
      <c r="L320" s="60"/>
    </row>
    <row r="321" spans="12:12" ht="12.75" customHeight="1">
      <c r="L321" s="60"/>
    </row>
    <row r="322" spans="12:12" ht="12.75" customHeight="1">
      <c r="L322" s="60"/>
    </row>
    <row r="323" spans="12:12" ht="12.75" customHeight="1">
      <c r="L323" s="60"/>
    </row>
    <row r="324" spans="12:12" ht="12.75" customHeight="1">
      <c r="L324" s="60"/>
    </row>
    <row r="325" spans="12:12" ht="12.75" customHeight="1">
      <c r="L325" s="60"/>
    </row>
    <row r="326" spans="12:12" ht="12.75" customHeight="1">
      <c r="L326" s="60"/>
    </row>
    <row r="327" spans="12:12" ht="12.75" customHeight="1">
      <c r="L327" s="60"/>
    </row>
    <row r="328" spans="12:12" ht="12.75" customHeight="1">
      <c r="L328" s="60"/>
    </row>
    <row r="329" spans="12:12" ht="12.75" customHeight="1">
      <c r="L329" s="60"/>
    </row>
    <row r="330" spans="12:12" ht="12.75" customHeight="1">
      <c r="L330" s="60"/>
    </row>
    <row r="331" spans="12:12" ht="12.75" customHeight="1">
      <c r="L331" s="60"/>
    </row>
    <row r="332" spans="12:12" ht="12.75" customHeight="1">
      <c r="L332" s="60"/>
    </row>
    <row r="333" spans="12:12" ht="12.75" customHeight="1">
      <c r="L333" s="60"/>
    </row>
    <row r="334" spans="12:12" ht="12.75" customHeight="1">
      <c r="L334" s="60"/>
    </row>
    <row r="335" spans="12:12" ht="12.75" customHeight="1">
      <c r="L335" s="60"/>
    </row>
    <row r="336" spans="12:12" ht="12.75" customHeight="1">
      <c r="L336" s="60"/>
    </row>
    <row r="337" spans="12:12" ht="12.75" customHeight="1">
      <c r="L337" s="60"/>
    </row>
    <row r="338" spans="12:12" ht="12.75" customHeight="1">
      <c r="L338" s="60"/>
    </row>
    <row r="339" spans="12:12" ht="12.75" customHeight="1">
      <c r="L339" s="60"/>
    </row>
    <row r="340" spans="12:12" ht="12.75" customHeight="1">
      <c r="L340" s="60"/>
    </row>
    <row r="341" spans="12:12" ht="12.75" customHeight="1">
      <c r="L341" s="60"/>
    </row>
    <row r="342" spans="12:12" ht="12.75" customHeight="1">
      <c r="L342" s="60"/>
    </row>
    <row r="343" spans="12:12" ht="12.75" customHeight="1">
      <c r="L343" s="60"/>
    </row>
    <row r="344" spans="12:12" ht="12.75" customHeight="1">
      <c r="L344" s="60"/>
    </row>
    <row r="345" spans="12:12" ht="12.75" customHeight="1">
      <c r="L345" s="60"/>
    </row>
    <row r="346" spans="12:12" ht="12.75" customHeight="1">
      <c r="L346" s="60"/>
    </row>
    <row r="347" spans="12:12" ht="12.75" customHeight="1">
      <c r="L347" s="60"/>
    </row>
    <row r="348" spans="12:12" ht="12.75" customHeight="1">
      <c r="L348" s="60"/>
    </row>
    <row r="349" spans="12:12" ht="12.75" customHeight="1">
      <c r="L349" s="60"/>
    </row>
    <row r="350" spans="12:12" ht="12.75" customHeight="1">
      <c r="L350" s="60"/>
    </row>
    <row r="351" spans="12:12" ht="12.75" customHeight="1">
      <c r="L351" s="60"/>
    </row>
    <row r="352" spans="12:12" ht="12.75" customHeight="1">
      <c r="L352" s="60"/>
    </row>
    <row r="353" spans="12:12" ht="12.75" customHeight="1">
      <c r="L353" s="60"/>
    </row>
    <row r="354" spans="12:12" ht="12.75" customHeight="1">
      <c r="L354" s="60"/>
    </row>
    <row r="355" spans="12:12" ht="12.75" customHeight="1">
      <c r="L355" s="60"/>
    </row>
    <row r="356" spans="12:12" ht="12.75" customHeight="1">
      <c r="L356" s="60"/>
    </row>
    <row r="357" spans="12:12" ht="12.75" customHeight="1">
      <c r="L357" s="60"/>
    </row>
    <row r="358" spans="12:12" ht="12.75" customHeight="1">
      <c r="L358" s="60"/>
    </row>
    <row r="359" spans="12:12" ht="12.75" customHeight="1">
      <c r="L359" s="60"/>
    </row>
    <row r="360" spans="12:12" ht="12.75" customHeight="1">
      <c r="L360" s="60"/>
    </row>
    <row r="361" spans="12:12" ht="12.75" customHeight="1">
      <c r="L361" s="60"/>
    </row>
    <row r="362" spans="12:12" ht="12.75" customHeight="1">
      <c r="L362" s="60"/>
    </row>
    <row r="363" spans="12:12" ht="12.75" customHeight="1">
      <c r="L363" s="60"/>
    </row>
    <row r="364" spans="12:12" ht="12.75" customHeight="1">
      <c r="L364" s="60"/>
    </row>
    <row r="365" spans="12:12" ht="12.75" customHeight="1">
      <c r="L365" s="60"/>
    </row>
    <row r="366" spans="12:12" ht="12.75" customHeight="1">
      <c r="L366" s="60"/>
    </row>
    <row r="367" spans="12:12" ht="12.75" customHeight="1">
      <c r="L367" s="60"/>
    </row>
    <row r="368" spans="12:12" ht="12.75" customHeight="1">
      <c r="L368" s="60"/>
    </row>
    <row r="369" spans="12:12" ht="12.75" customHeight="1">
      <c r="L369" s="60"/>
    </row>
    <row r="370" spans="12:12" ht="12.75" customHeight="1">
      <c r="L370" s="60"/>
    </row>
    <row r="371" spans="12:12" ht="12.75" customHeight="1">
      <c r="L371" s="60"/>
    </row>
    <row r="372" spans="12:12" ht="12.75" customHeight="1">
      <c r="L372" s="60"/>
    </row>
    <row r="373" spans="12:12" ht="12.75" customHeight="1">
      <c r="L373" s="60"/>
    </row>
    <row r="374" spans="12:12" ht="12.75" customHeight="1">
      <c r="L374" s="60"/>
    </row>
    <row r="375" spans="12:12" ht="12.75" customHeight="1">
      <c r="L375" s="60"/>
    </row>
    <row r="376" spans="12:12" ht="12.75" customHeight="1">
      <c r="L376" s="60"/>
    </row>
    <row r="377" spans="12:12" ht="12.75" customHeight="1">
      <c r="L377" s="60"/>
    </row>
    <row r="378" spans="12:12" ht="12.75" customHeight="1">
      <c r="L378" s="60"/>
    </row>
    <row r="379" spans="12:12" ht="12.75" customHeight="1">
      <c r="L379" s="60"/>
    </row>
    <row r="380" spans="12:12" ht="12.75" customHeight="1">
      <c r="L380" s="60"/>
    </row>
    <row r="381" spans="12:12" ht="12.75" customHeight="1">
      <c r="L381" s="60"/>
    </row>
    <row r="382" spans="12:12" ht="12.75" customHeight="1">
      <c r="L382" s="60"/>
    </row>
    <row r="383" spans="12:12" ht="12.75" customHeight="1">
      <c r="L383" s="60"/>
    </row>
    <row r="384" spans="12:12" ht="12.75" customHeight="1">
      <c r="L384" s="60"/>
    </row>
    <row r="385" spans="12:12" ht="12.75" customHeight="1">
      <c r="L385" s="60"/>
    </row>
    <row r="386" spans="12:12" ht="12.75" customHeight="1">
      <c r="L386" s="60"/>
    </row>
    <row r="387" spans="12:12" ht="12.75" customHeight="1">
      <c r="L387" s="60"/>
    </row>
    <row r="388" spans="12:12" ht="12.75" customHeight="1">
      <c r="L388" s="60"/>
    </row>
    <row r="389" spans="12:12" ht="12.75" customHeight="1">
      <c r="L389" s="60"/>
    </row>
    <row r="390" spans="12:12" ht="12.75" customHeight="1">
      <c r="L390" s="60"/>
    </row>
    <row r="391" spans="12:12" ht="12.75" customHeight="1">
      <c r="L391" s="60"/>
    </row>
    <row r="392" spans="12:12" ht="12.75" customHeight="1">
      <c r="L392" s="60"/>
    </row>
    <row r="393" spans="12:12" ht="12.75" customHeight="1">
      <c r="L393" s="60"/>
    </row>
    <row r="394" spans="12:12" ht="12.75" customHeight="1">
      <c r="L394" s="60"/>
    </row>
    <row r="395" spans="12:12" ht="12.75" customHeight="1">
      <c r="L395" s="60"/>
    </row>
    <row r="396" spans="12:12" ht="12.75" customHeight="1">
      <c r="L396" s="60"/>
    </row>
    <row r="397" spans="12:12" ht="12.75" customHeight="1">
      <c r="L397" s="60"/>
    </row>
    <row r="398" spans="12:12" ht="12.75" customHeight="1">
      <c r="L398" s="60"/>
    </row>
    <row r="399" spans="12:12" ht="12.75" customHeight="1">
      <c r="L399" s="60"/>
    </row>
    <row r="400" spans="12:12" ht="12.75" customHeight="1">
      <c r="L400" s="60"/>
    </row>
    <row r="401" spans="12:12" ht="12.75" customHeight="1">
      <c r="L401" s="60"/>
    </row>
    <row r="402" spans="12:12" ht="12.75" customHeight="1">
      <c r="L402" s="60"/>
    </row>
    <row r="403" spans="12:12" ht="12.75" customHeight="1">
      <c r="L403" s="60"/>
    </row>
    <row r="404" spans="12:12" ht="12.75" customHeight="1">
      <c r="L404" s="60"/>
    </row>
    <row r="405" spans="12:12" ht="12.75" customHeight="1">
      <c r="L405" s="60"/>
    </row>
    <row r="406" spans="12:12" ht="12.75" customHeight="1">
      <c r="L406" s="60"/>
    </row>
    <row r="407" spans="12:12" ht="12.75" customHeight="1">
      <c r="L407" s="60"/>
    </row>
    <row r="408" spans="12:12" ht="12.75" customHeight="1">
      <c r="L408" s="60"/>
    </row>
    <row r="409" spans="12:12" ht="12.75" customHeight="1">
      <c r="L409" s="60"/>
    </row>
    <row r="410" spans="12:12" ht="12.75" customHeight="1">
      <c r="L410" s="60"/>
    </row>
    <row r="411" spans="12:12" ht="12.75" customHeight="1">
      <c r="L411" s="60"/>
    </row>
    <row r="412" spans="12:12" ht="12.75" customHeight="1">
      <c r="L412" s="60"/>
    </row>
    <row r="413" spans="12:12" ht="12.75" customHeight="1">
      <c r="L413" s="60"/>
    </row>
    <row r="414" spans="12:12" ht="12.75" customHeight="1">
      <c r="L414" s="60"/>
    </row>
    <row r="415" spans="12:12" ht="12.75" customHeight="1">
      <c r="L415" s="60"/>
    </row>
    <row r="416" spans="12:12" ht="12.75" customHeight="1">
      <c r="L416" s="60"/>
    </row>
    <row r="417" spans="12:12" ht="12.75" customHeight="1">
      <c r="L417" s="60"/>
    </row>
    <row r="418" spans="12:12" ht="12.75" customHeight="1">
      <c r="L418" s="60"/>
    </row>
    <row r="419" spans="12:12" ht="12.75" customHeight="1">
      <c r="L419" s="60"/>
    </row>
    <row r="420" spans="12:12" ht="12.75" customHeight="1">
      <c r="L420" s="60"/>
    </row>
    <row r="421" spans="12:12" ht="12.75" customHeight="1">
      <c r="L421" s="60"/>
    </row>
    <row r="422" spans="12:12" ht="12.75" customHeight="1">
      <c r="L422" s="60"/>
    </row>
    <row r="423" spans="12:12" ht="12.75" customHeight="1">
      <c r="L423" s="60"/>
    </row>
    <row r="424" spans="12:12" ht="12.75" customHeight="1">
      <c r="L424" s="60"/>
    </row>
    <row r="425" spans="12:12" ht="12.75" customHeight="1">
      <c r="L425" s="60"/>
    </row>
    <row r="426" spans="12:12" ht="12.75" customHeight="1">
      <c r="L426" s="60"/>
    </row>
    <row r="427" spans="12:12" ht="12.75" customHeight="1">
      <c r="L427" s="60"/>
    </row>
    <row r="428" spans="12:12" ht="12.75" customHeight="1">
      <c r="L428" s="60"/>
    </row>
    <row r="429" spans="12:12" ht="12.75" customHeight="1">
      <c r="L429" s="60"/>
    </row>
    <row r="430" spans="12:12" ht="12.75" customHeight="1">
      <c r="L430" s="60"/>
    </row>
    <row r="431" spans="12:12" ht="12.75" customHeight="1">
      <c r="L431" s="60"/>
    </row>
    <row r="432" spans="12:12" ht="12.75" customHeight="1">
      <c r="L432" s="60"/>
    </row>
    <row r="433" spans="12:12" ht="12.75" customHeight="1">
      <c r="L433" s="60"/>
    </row>
    <row r="434" spans="12:12" ht="12.75" customHeight="1">
      <c r="L434" s="60"/>
    </row>
    <row r="435" spans="12:12" ht="12.75" customHeight="1">
      <c r="L435" s="60"/>
    </row>
    <row r="436" spans="12:12" ht="12.75" customHeight="1">
      <c r="L436" s="60"/>
    </row>
    <row r="437" spans="12:12" ht="12.75" customHeight="1">
      <c r="L437" s="60"/>
    </row>
    <row r="438" spans="12:12" ht="12.75" customHeight="1">
      <c r="L438" s="60"/>
    </row>
    <row r="439" spans="12:12" ht="12.75" customHeight="1">
      <c r="L439" s="60"/>
    </row>
    <row r="440" spans="12:12" ht="12.75" customHeight="1">
      <c r="L440" s="60"/>
    </row>
    <row r="441" spans="12:12" ht="12.75" customHeight="1">
      <c r="L441" s="60"/>
    </row>
    <row r="442" spans="12:12" ht="12.75" customHeight="1">
      <c r="L442" s="60"/>
    </row>
    <row r="443" spans="12:12" ht="12.75" customHeight="1">
      <c r="L443" s="60"/>
    </row>
    <row r="444" spans="12:12" ht="12.75" customHeight="1">
      <c r="L444" s="60"/>
    </row>
    <row r="445" spans="12:12" ht="12.75" customHeight="1">
      <c r="L445" s="60"/>
    </row>
    <row r="446" spans="12:12" ht="12.75" customHeight="1">
      <c r="L446" s="60"/>
    </row>
    <row r="447" spans="12:12" ht="12.75" customHeight="1">
      <c r="L447" s="60"/>
    </row>
    <row r="448" spans="12:12" ht="12.75" customHeight="1">
      <c r="L448" s="60"/>
    </row>
    <row r="449" spans="12:12" ht="12.75" customHeight="1">
      <c r="L449" s="60"/>
    </row>
    <row r="450" spans="12:12" ht="12.75" customHeight="1">
      <c r="L450" s="60"/>
    </row>
    <row r="451" spans="12:12" ht="12.75" customHeight="1">
      <c r="L451" s="60"/>
    </row>
    <row r="452" spans="12:12" ht="12.75" customHeight="1">
      <c r="L452" s="60"/>
    </row>
    <row r="453" spans="12:12" ht="12.75" customHeight="1">
      <c r="L453" s="60"/>
    </row>
    <row r="454" spans="12:12" ht="12.75" customHeight="1">
      <c r="L454" s="60"/>
    </row>
    <row r="455" spans="12:12" ht="12.75" customHeight="1">
      <c r="L455" s="60"/>
    </row>
    <row r="456" spans="12:12" ht="12.75" customHeight="1">
      <c r="L456" s="60"/>
    </row>
    <row r="457" spans="12:12" ht="12.75" customHeight="1">
      <c r="L457" s="60"/>
    </row>
    <row r="458" spans="12:12" ht="12.75" customHeight="1">
      <c r="L458" s="60"/>
    </row>
    <row r="459" spans="12:12" ht="12.75" customHeight="1">
      <c r="L459" s="60"/>
    </row>
    <row r="460" spans="12:12" ht="12.75" customHeight="1">
      <c r="L460" s="60"/>
    </row>
    <row r="461" spans="12:12" ht="12.75" customHeight="1">
      <c r="L461" s="60"/>
    </row>
    <row r="462" spans="12:12" ht="12.75" customHeight="1">
      <c r="L462" s="60"/>
    </row>
    <row r="463" spans="12:12" ht="12.75" customHeight="1">
      <c r="L463" s="60"/>
    </row>
    <row r="464" spans="12:12" ht="12.75" customHeight="1">
      <c r="L464" s="60"/>
    </row>
    <row r="465" spans="12:12" ht="12.75" customHeight="1">
      <c r="L465" s="60"/>
    </row>
    <row r="466" spans="12:12" ht="12.75" customHeight="1">
      <c r="L466" s="60"/>
    </row>
    <row r="467" spans="12:12" ht="12.75" customHeight="1">
      <c r="L467" s="60"/>
    </row>
    <row r="468" spans="12:12" ht="12.75" customHeight="1">
      <c r="L468" s="60"/>
    </row>
    <row r="469" spans="12:12" ht="12.75" customHeight="1">
      <c r="L469" s="60"/>
    </row>
    <row r="470" spans="12:12" ht="12.75" customHeight="1">
      <c r="L470" s="60"/>
    </row>
    <row r="471" spans="12:12" ht="12.75" customHeight="1">
      <c r="L471" s="60"/>
    </row>
    <row r="472" spans="12:12" ht="12.75" customHeight="1">
      <c r="L472" s="60"/>
    </row>
    <row r="473" spans="12:12" ht="12.75" customHeight="1">
      <c r="L473" s="60"/>
    </row>
    <row r="474" spans="12:12" ht="12.75" customHeight="1">
      <c r="L474" s="60"/>
    </row>
    <row r="475" spans="12:12" ht="12.75" customHeight="1">
      <c r="L475" s="60"/>
    </row>
    <row r="476" spans="12:12" ht="12.75" customHeight="1">
      <c r="L476" s="60"/>
    </row>
    <row r="477" spans="12:12" ht="12.75" customHeight="1">
      <c r="L477" s="60"/>
    </row>
    <row r="478" spans="12:12" ht="12.75" customHeight="1">
      <c r="L478" s="60"/>
    </row>
    <row r="479" spans="12:12" ht="12.75" customHeight="1">
      <c r="L479" s="60"/>
    </row>
    <row r="480" spans="12:12" ht="12.75" customHeight="1">
      <c r="L480" s="60"/>
    </row>
    <row r="481" spans="12:12" ht="12.75" customHeight="1">
      <c r="L481" s="60"/>
    </row>
    <row r="482" spans="12:12" ht="12.75" customHeight="1">
      <c r="L482" s="60"/>
    </row>
    <row r="483" spans="12:12" ht="12.75" customHeight="1">
      <c r="L483" s="60"/>
    </row>
    <row r="484" spans="12:12" ht="12.75" customHeight="1">
      <c r="L484" s="60"/>
    </row>
    <row r="485" spans="12:12" ht="12.75" customHeight="1">
      <c r="L485" s="60"/>
    </row>
    <row r="486" spans="12:12" ht="12.75" customHeight="1">
      <c r="L486" s="60"/>
    </row>
    <row r="487" spans="12:12" ht="12.75" customHeight="1">
      <c r="L487" s="60"/>
    </row>
    <row r="488" spans="12:12" ht="12.75" customHeight="1">
      <c r="L488" s="60"/>
    </row>
    <row r="489" spans="12:12" ht="12.75" customHeight="1">
      <c r="L489" s="60"/>
    </row>
    <row r="490" spans="12:12" ht="12.75" customHeight="1">
      <c r="L490" s="60"/>
    </row>
    <row r="491" spans="12:12" ht="12.75" customHeight="1">
      <c r="L491" s="60"/>
    </row>
    <row r="492" spans="12:12" ht="12.75" customHeight="1">
      <c r="L492" s="60"/>
    </row>
    <row r="493" spans="12:12" ht="12.75" customHeight="1">
      <c r="L493" s="60"/>
    </row>
    <row r="494" spans="12:12" ht="12.75" customHeight="1">
      <c r="L494" s="60"/>
    </row>
    <row r="495" spans="12:12" ht="12.75" customHeight="1">
      <c r="L495" s="60"/>
    </row>
    <row r="496" spans="12:12" ht="12.75" customHeight="1">
      <c r="L496" s="60"/>
    </row>
    <row r="497" spans="12:12" ht="12.75" customHeight="1">
      <c r="L497" s="60"/>
    </row>
    <row r="498" spans="12:12" ht="12.75" customHeight="1">
      <c r="L498" s="60"/>
    </row>
    <row r="499" spans="12:12" ht="12.75" customHeight="1">
      <c r="L499" s="60"/>
    </row>
    <row r="500" spans="12:12" ht="12.75" customHeight="1">
      <c r="L500" s="60"/>
    </row>
    <row r="501" spans="12:12" ht="12.75" customHeight="1">
      <c r="L501" s="60"/>
    </row>
    <row r="502" spans="12:12" ht="12.75" customHeight="1">
      <c r="L502" s="60"/>
    </row>
    <row r="503" spans="12:12" ht="12.75" customHeight="1">
      <c r="L503" s="60"/>
    </row>
    <row r="504" spans="12:12" ht="12.75" customHeight="1">
      <c r="L504" s="60"/>
    </row>
    <row r="505" spans="12:12" ht="12.75" customHeight="1">
      <c r="L505" s="60"/>
    </row>
    <row r="506" spans="12:12" ht="12.75" customHeight="1">
      <c r="L506" s="60"/>
    </row>
    <row r="507" spans="12:12" ht="12.75" customHeight="1">
      <c r="L507" s="60"/>
    </row>
    <row r="508" spans="12:12" ht="12.75" customHeight="1">
      <c r="L508" s="60"/>
    </row>
    <row r="509" spans="12:12" ht="12.75" customHeight="1">
      <c r="L509" s="60"/>
    </row>
    <row r="510" spans="12:12" ht="12.75" customHeight="1">
      <c r="L510" s="60"/>
    </row>
    <row r="511" spans="12:12" ht="12.75" customHeight="1">
      <c r="L511" s="60"/>
    </row>
    <row r="512" spans="12:12" ht="12.75" customHeight="1">
      <c r="L512" s="60"/>
    </row>
    <row r="513" spans="12:12" ht="12.75" customHeight="1">
      <c r="L513" s="60"/>
    </row>
    <row r="514" spans="12:12" ht="12.75" customHeight="1">
      <c r="L514" s="60"/>
    </row>
    <row r="515" spans="12:12" ht="12.75" customHeight="1">
      <c r="L515" s="60"/>
    </row>
    <row r="516" spans="12:12" ht="12.75" customHeight="1">
      <c r="L516" s="60"/>
    </row>
    <row r="517" spans="12:12" ht="12.75" customHeight="1">
      <c r="L517" s="60"/>
    </row>
    <row r="518" spans="12:12" ht="12.75" customHeight="1">
      <c r="L518" s="60"/>
    </row>
    <row r="519" spans="12:12" ht="12.75" customHeight="1">
      <c r="L519" s="60"/>
    </row>
    <row r="520" spans="12:12" ht="12.75" customHeight="1">
      <c r="L520" s="60"/>
    </row>
    <row r="521" spans="12:12" ht="12.75" customHeight="1">
      <c r="L521" s="60"/>
    </row>
    <row r="522" spans="12:12" ht="12.75" customHeight="1">
      <c r="L522" s="60"/>
    </row>
    <row r="523" spans="12:12" ht="12.75" customHeight="1">
      <c r="L523" s="60"/>
    </row>
    <row r="524" spans="12:12" ht="12.75" customHeight="1">
      <c r="L524" s="60"/>
    </row>
    <row r="525" spans="12:12" ht="12.75" customHeight="1">
      <c r="L525" s="60"/>
    </row>
    <row r="526" spans="12:12" ht="12.75" customHeight="1">
      <c r="L526" s="60"/>
    </row>
    <row r="527" spans="12:12" ht="12.75" customHeight="1">
      <c r="L527" s="60"/>
    </row>
    <row r="528" spans="12:12" ht="12.75" customHeight="1">
      <c r="L528" s="60"/>
    </row>
    <row r="529" spans="12:12" ht="12.75" customHeight="1">
      <c r="L529" s="60"/>
    </row>
    <row r="530" spans="12:12" ht="12.75" customHeight="1">
      <c r="L530" s="60"/>
    </row>
    <row r="531" spans="12:12" ht="12.75" customHeight="1">
      <c r="L531" s="60"/>
    </row>
    <row r="532" spans="12:12" ht="12.75" customHeight="1">
      <c r="L532" s="60"/>
    </row>
    <row r="533" spans="12:12" ht="12.75" customHeight="1">
      <c r="L533" s="60"/>
    </row>
    <row r="534" spans="12:12" ht="12.75" customHeight="1">
      <c r="L534" s="60"/>
    </row>
    <row r="535" spans="12:12" ht="12.75" customHeight="1">
      <c r="L535" s="60"/>
    </row>
    <row r="536" spans="12:12" ht="12.75" customHeight="1">
      <c r="L536" s="60"/>
    </row>
    <row r="537" spans="12:12" ht="12.75" customHeight="1">
      <c r="L537" s="60"/>
    </row>
    <row r="538" spans="12:12" ht="12.75" customHeight="1">
      <c r="L538" s="60"/>
    </row>
    <row r="539" spans="12:12" ht="12.75" customHeight="1">
      <c r="L539" s="60"/>
    </row>
    <row r="540" spans="12:12" ht="12.75" customHeight="1">
      <c r="L540" s="60"/>
    </row>
    <row r="541" spans="12:12" ht="12.75" customHeight="1">
      <c r="L541" s="60"/>
    </row>
    <row r="542" spans="12:12" ht="12.75" customHeight="1">
      <c r="L542" s="60"/>
    </row>
    <row r="543" spans="12:12" ht="12.75" customHeight="1">
      <c r="L543" s="60"/>
    </row>
    <row r="544" spans="12:12" ht="12.75" customHeight="1">
      <c r="L544" s="60"/>
    </row>
    <row r="545" spans="12:12" ht="12.75" customHeight="1">
      <c r="L545" s="60"/>
    </row>
    <row r="546" spans="12:12" ht="12.75" customHeight="1">
      <c r="L546" s="60"/>
    </row>
    <row r="547" spans="12:12" ht="12.75" customHeight="1">
      <c r="L547" s="60"/>
    </row>
    <row r="548" spans="12:12" ht="12.75" customHeight="1">
      <c r="L548" s="60"/>
    </row>
    <row r="549" spans="12:12" ht="12.75" customHeight="1">
      <c r="L549" s="60"/>
    </row>
    <row r="550" spans="12:12" ht="12.75" customHeight="1">
      <c r="L550" s="60"/>
    </row>
    <row r="551" spans="12:12" ht="12.75" customHeight="1">
      <c r="L551" s="60"/>
    </row>
    <row r="552" spans="12:12" ht="12.75" customHeight="1">
      <c r="L552" s="60"/>
    </row>
    <row r="553" spans="12:12" ht="12.75" customHeight="1">
      <c r="L553" s="60"/>
    </row>
    <row r="554" spans="12:12" ht="12.75" customHeight="1">
      <c r="L554" s="60"/>
    </row>
    <row r="555" spans="12:12" ht="12.75" customHeight="1">
      <c r="L555" s="60"/>
    </row>
    <row r="556" spans="12:12" ht="12.75" customHeight="1">
      <c r="L556" s="60"/>
    </row>
    <row r="557" spans="12:12" ht="12.75" customHeight="1">
      <c r="L557" s="60"/>
    </row>
    <row r="558" spans="12:12" ht="12.75" customHeight="1">
      <c r="L558" s="60"/>
    </row>
    <row r="559" spans="12:12" ht="12.75" customHeight="1">
      <c r="L559" s="60"/>
    </row>
    <row r="560" spans="12:12" ht="12.75" customHeight="1">
      <c r="L560" s="60"/>
    </row>
    <row r="561" spans="12:12" ht="12.75" customHeight="1">
      <c r="L561" s="60"/>
    </row>
    <row r="562" spans="12:12" ht="12.75" customHeight="1">
      <c r="L562" s="60"/>
    </row>
    <row r="563" spans="12:12" ht="12.75" customHeight="1">
      <c r="L563" s="60"/>
    </row>
    <row r="564" spans="12:12" ht="12.75" customHeight="1">
      <c r="L564" s="60"/>
    </row>
    <row r="565" spans="12:12" ht="12.75" customHeight="1">
      <c r="L565" s="60"/>
    </row>
    <row r="566" spans="12:12" ht="12.75" customHeight="1">
      <c r="L566" s="60"/>
    </row>
    <row r="567" spans="12:12" ht="12.75" customHeight="1">
      <c r="L567" s="60"/>
    </row>
    <row r="568" spans="12:12" ht="12.75" customHeight="1">
      <c r="L568" s="60"/>
    </row>
    <row r="569" spans="12:12" ht="12.75" customHeight="1">
      <c r="L569" s="60"/>
    </row>
    <row r="570" spans="12:12" ht="12.75" customHeight="1">
      <c r="L570" s="60"/>
    </row>
    <row r="571" spans="12:12" ht="12.75" customHeight="1">
      <c r="L571" s="60"/>
    </row>
    <row r="572" spans="12:12" ht="12.75" customHeight="1">
      <c r="L572" s="60"/>
    </row>
    <row r="573" spans="12:12" ht="12.75" customHeight="1">
      <c r="L573" s="60"/>
    </row>
    <row r="574" spans="12:12" ht="12.75" customHeight="1">
      <c r="L574" s="60"/>
    </row>
    <row r="575" spans="12:12" ht="12.75" customHeight="1">
      <c r="L575" s="60"/>
    </row>
    <row r="576" spans="12:12" ht="12.75" customHeight="1">
      <c r="L576" s="60"/>
    </row>
    <row r="577" spans="12:12" ht="12.75" customHeight="1">
      <c r="L577" s="60"/>
    </row>
    <row r="578" spans="12:12" ht="12.75" customHeight="1">
      <c r="L578" s="60"/>
    </row>
    <row r="579" spans="12:12" ht="12.75" customHeight="1">
      <c r="L579" s="60"/>
    </row>
    <row r="580" spans="12:12" ht="12.75" customHeight="1">
      <c r="L580" s="60"/>
    </row>
    <row r="581" spans="12:12" ht="12.75" customHeight="1">
      <c r="L581" s="60"/>
    </row>
    <row r="582" spans="12:12" ht="12.75" customHeight="1">
      <c r="L582" s="60"/>
    </row>
    <row r="583" spans="12:12" ht="12.75" customHeight="1">
      <c r="L583" s="60"/>
    </row>
    <row r="584" spans="12:12" ht="12.75" customHeight="1">
      <c r="L584" s="60"/>
    </row>
    <row r="585" spans="12:12" ht="12.75" customHeight="1">
      <c r="L585" s="60"/>
    </row>
    <row r="586" spans="12:12" ht="12.75" customHeight="1">
      <c r="L586" s="60"/>
    </row>
    <row r="587" spans="12:12" ht="12.75" customHeight="1">
      <c r="L587" s="60"/>
    </row>
    <row r="588" spans="12:12" ht="12.75" customHeight="1">
      <c r="L588" s="60"/>
    </row>
    <row r="589" spans="12:12" ht="12.75" customHeight="1">
      <c r="L589" s="60"/>
    </row>
    <row r="590" spans="12:12" ht="12.75" customHeight="1">
      <c r="L590" s="60"/>
    </row>
    <row r="591" spans="12:12" ht="12.75" customHeight="1">
      <c r="L591" s="60"/>
    </row>
    <row r="592" spans="12:12" ht="12.75" customHeight="1">
      <c r="L592" s="60"/>
    </row>
    <row r="593" spans="12:12" ht="12.75" customHeight="1">
      <c r="L593" s="60"/>
    </row>
    <row r="594" spans="12:12" ht="12.75" customHeight="1">
      <c r="L594" s="60"/>
    </row>
    <row r="595" spans="12:12" ht="12.75" customHeight="1">
      <c r="L595" s="60"/>
    </row>
    <row r="596" spans="12:12" ht="12.75" customHeight="1">
      <c r="L596" s="60"/>
    </row>
    <row r="597" spans="12:12" ht="12.75" customHeight="1">
      <c r="L597" s="60"/>
    </row>
    <row r="598" spans="12:12" ht="12.75" customHeight="1">
      <c r="L598" s="60"/>
    </row>
    <row r="599" spans="12:12" ht="12.75" customHeight="1">
      <c r="L599" s="60"/>
    </row>
    <row r="600" spans="12:12" ht="12.75" customHeight="1">
      <c r="L600" s="60"/>
    </row>
    <row r="601" spans="12:12" ht="12.75" customHeight="1">
      <c r="L601" s="60"/>
    </row>
    <row r="602" spans="12:12" ht="12.75" customHeight="1">
      <c r="L602" s="60"/>
    </row>
    <row r="603" spans="12:12" ht="12.75" customHeight="1">
      <c r="L603" s="60"/>
    </row>
    <row r="604" spans="12:12" ht="12.75" customHeight="1">
      <c r="L604" s="60"/>
    </row>
    <row r="605" spans="12:12" ht="12.75" customHeight="1">
      <c r="L605" s="60"/>
    </row>
    <row r="606" spans="12:12" ht="12.75" customHeight="1">
      <c r="L606" s="60"/>
    </row>
    <row r="607" spans="12:12" ht="12.75" customHeight="1">
      <c r="L607" s="60"/>
    </row>
    <row r="608" spans="12:12" ht="12.75" customHeight="1">
      <c r="L608" s="60"/>
    </row>
    <row r="609" spans="12:12" ht="12.75" customHeight="1">
      <c r="L609" s="60"/>
    </row>
    <row r="610" spans="12:12" ht="12.75" customHeight="1">
      <c r="L610" s="60"/>
    </row>
    <row r="611" spans="12:12" ht="12.75" customHeight="1">
      <c r="L611" s="60"/>
    </row>
    <row r="612" spans="12:12" ht="12.75" customHeight="1">
      <c r="L612" s="60"/>
    </row>
    <row r="613" spans="12:12" ht="12.75" customHeight="1">
      <c r="L613" s="60"/>
    </row>
    <row r="614" spans="12:12" ht="12.75" customHeight="1">
      <c r="L614" s="60"/>
    </row>
    <row r="615" spans="12:12" ht="12.75" customHeight="1">
      <c r="L615" s="60"/>
    </row>
    <row r="616" spans="12:12" ht="12.75" customHeight="1">
      <c r="L616" s="60"/>
    </row>
    <row r="617" spans="12:12" ht="12.75" customHeight="1">
      <c r="L617" s="60"/>
    </row>
    <row r="618" spans="12:12" ht="12.75" customHeight="1">
      <c r="L618" s="60"/>
    </row>
    <row r="619" spans="12:12" ht="12.75" customHeight="1">
      <c r="L619" s="60"/>
    </row>
    <row r="620" spans="12:12" ht="12.75" customHeight="1">
      <c r="L620" s="60"/>
    </row>
    <row r="621" spans="12:12" ht="12.75" customHeight="1">
      <c r="L621" s="60"/>
    </row>
    <row r="622" spans="12:12" ht="12.75" customHeight="1">
      <c r="L622" s="60"/>
    </row>
    <row r="623" spans="12:12" ht="12.75" customHeight="1">
      <c r="L623" s="60"/>
    </row>
    <row r="624" spans="12:12" ht="12.75" customHeight="1">
      <c r="L624" s="60"/>
    </row>
    <row r="625" spans="12:12" ht="12.75" customHeight="1">
      <c r="L625" s="60"/>
    </row>
    <row r="626" spans="12:12" ht="12.75" customHeight="1">
      <c r="L626" s="60"/>
    </row>
    <row r="627" spans="12:12" ht="12.75" customHeight="1">
      <c r="L627" s="60"/>
    </row>
    <row r="628" spans="12:12" ht="12.75" customHeight="1">
      <c r="L628" s="60"/>
    </row>
    <row r="629" spans="12:12" ht="12.75" customHeight="1">
      <c r="L629" s="60"/>
    </row>
    <row r="630" spans="12:12" ht="12.75" customHeight="1">
      <c r="L630" s="60"/>
    </row>
    <row r="631" spans="12:12" ht="12.75" customHeight="1">
      <c r="L631" s="60"/>
    </row>
    <row r="632" spans="12:12" ht="12.75" customHeight="1">
      <c r="L632" s="60"/>
    </row>
    <row r="633" spans="12:12" ht="12.75" customHeight="1">
      <c r="L633" s="60"/>
    </row>
    <row r="634" spans="12:12" ht="12.75" customHeight="1">
      <c r="L634" s="60"/>
    </row>
    <row r="635" spans="12:12" ht="12.75" customHeight="1">
      <c r="L635" s="60"/>
    </row>
    <row r="636" spans="12:12" ht="12.75" customHeight="1">
      <c r="L636" s="60"/>
    </row>
    <row r="637" spans="12:12" ht="12.75" customHeight="1">
      <c r="L637" s="60"/>
    </row>
    <row r="638" spans="12:12" ht="12.75" customHeight="1">
      <c r="L638" s="60"/>
    </row>
    <row r="639" spans="12:12" ht="12.75" customHeight="1">
      <c r="L639" s="60"/>
    </row>
    <row r="640" spans="12:12" ht="12.75" customHeight="1">
      <c r="L640" s="60"/>
    </row>
    <row r="641" spans="12:12" ht="12.75" customHeight="1">
      <c r="L641" s="60"/>
    </row>
    <row r="642" spans="12:12" ht="12.75" customHeight="1">
      <c r="L642" s="60"/>
    </row>
    <row r="643" spans="12:12" ht="12.75" customHeight="1">
      <c r="L643" s="60"/>
    </row>
    <row r="644" spans="12:12" ht="12.75" customHeight="1">
      <c r="L644" s="60"/>
    </row>
    <row r="645" spans="12:12" ht="12.75" customHeight="1">
      <c r="L645" s="60"/>
    </row>
    <row r="646" spans="12:12" ht="12.75" customHeight="1">
      <c r="L646" s="60"/>
    </row>
    <row r="647" spans="12:12" ht="12.75" customHeight="1">
      <c r="L647" s="60"/>
    </row>
    <row r="648" spans="12:12" ht="12.75" customHeight="1">
      <c r="L648" s="60"/>
    </row>
    <row r="649" spans="12:12" ht="12.75" customHeight="1">
      <c r="L649" s="60"/>
    </row>
    <row r="650" spans="12:12" ht="12.75" customHeight="1">
      <c r="L650" s="60"/>
    </row>
    <row r="651" spans="12:12" ht="12.75" customHeight="1">
      <c r="L651" s="60"/>
    </row>
    <row r="652" spans="12:12" ht="12.75" customHeight="1">
      <c r="L652" s="60"/>
    </row>
    <row r="653" spans="12:12" ht="12.75" customHeight="1">
      <c r="L653" s="60"/>
    </row>
    <row r="654" spans="12:12" ht="12.75" customHeight="1">
      <c r="L654" s="60"/>
    </row>
    <row r="655" spans="12:12" ht="12.75" customHeight="1">
      <c r="L655" s="60"/>
    </row>
    <row r="656" spans="12:12" ht="12.75" customHeight="1">
      <c r="L656" s="60"/>
    </row>
    <row r="657" spans="12:12" ht="12.75" customHeight="1">
      <c r="L657" s="60"/>
    </row>
    <row r="658" spans="12:12" ht="12.75" customHeight="1">
      <c r="L658" s="60"/>
    </row>
    <row r="659" spans="12:12" ht="12.75" customHeight="1">
      <c r="L659" s="60"/>
    </row>
    <row r="660" spans="12:12" ht="12.75" customHeight="1">
      <c r="L660" s="60"/>
    </row>
    <row r="661" spans="12:12" ht="12.75" customHeight="1">
      <c r="L661" s="60"/>
    </row>
    <row r="662" spans="12:12" ht="12.75" customHeight="1">
      <c r="L662" s="60"/>
    </row>
    <row r="663" spans="12:12" ht="12.75" customHeight="1">
      <c r="L663" s="60"/>
    </row>
    <row r="664" spans="12:12" ht="12.75" customHeight="1">
      <c r="L664" s="60"/>
    </row>
    <row r="665" spans="12:12" ht="12.75" customHeight="1">
      <c r="L665" s="60"/>
    </row>
    <row r="666" spans="12:12" ht="12.75" customHeight="1">
      <c r="L666" s="60"/>
    </row>
    <row r="667" spans="12:12" ht="12.75" customHeight="1">
      <c r="L667" s="60"/>
    </row>
    <row r="668" spans="12:12" ht="12.75" customHeight="1">
      <c r="L668" s="60"/>
    </row>
    <row r="669" spans="12:12" ht="12.75" customHeight="1">
      <c r="L669" s="60"/>
    </row>
    <row r="670" spans="12:12" ht="12.75" customHeight="1">
      <c r="L670" s="60"/>
    </row>
    <row r="671" spans="12:12" ht="12.75" customHeight="1">
      <c r="L671" s="60"/>
    </row>
    <row r="672" spans="12:12" ht="12.75" customHeight="1">
      <c r="L672" s="60"/>
    </row>
    <row r="673" spans="12:12" ht="12.75" customHeight="1">
      <c r="L673" s="60"/>
    </row>
    <row r="674" spans="12:12" ht="12.75" customHeight="1">
      <c r="L674" s="60"/>
    </row>
    <row r="675" spans="12:12" ht="12.75" customHeight="1">
      <c r="L675" s="60"/>
    </row>
    <row r="676" spans="12:12" ht="12.75" customHeight="1">
      <c r="L676" s="60"/>
    </row>
    <row r="677" spans="12:12" ht="12.75" customHeight="1">
      <c r="L677" s="60"/>
    </row>
    <row r="678" spans="12:12" ht="12.75" customHeight="1">
      <c r="L678" s="60"/>
    </row>
    <row r="679" spans="12:12" ht="12.75" customHeight="1">
      <c r="L679" s="60"/>
    </row>
    <row r="680" spans="12:12" ht="12.75" customHeight="1">
      <c r="L680" s="60"/>
    </row>
    <row r="681" spans="12:12" ht="12.75" customHeight="1">
      <c r="L681" s="60"/>
    </row>
    <row r="682" spans="12:12" ht="12.75" customHeight="1">
      <c r="L682" s="60"/>
    </row>
    <row r="683" spans="12:12" ht="12.75" customHeight="1">
      <c r="L683" s="60"/>
    </row>
    <row r="684" spans="12:12" ht="12.75" customHeight="1">
      <c r="L684" s="60"/>
    </row>
    <row r="685" spans="12:12" ht="12.75" customHeight="1">
      <c r="L685" s="60"/>
    </row>
    <row r="686" spans="12:12" ht="12.75" customHeight="1">
      <c r="L686" s="60"/>
    </row>
    <row r="687" spans="12:12" ht="12.75" customHeight="1">
      <c r="L687" s="60"/>
    </row>
    <row r="688" spans="12:12" ht="12.75" customHeight="1">
      <c r="L688" s="60"/>
    </row>
    <row r="689" spans="12:12" ht="12.75" customHeight="1">
      <c r="L689" s="60"/>
    </row>
    <row r="690" spans="12:12" ht="12.75" customHeight="1">
      <c r="L690" s="60"/>
    </row>
    <row r="691" spans="12:12" ht="12.75" customHeight="1">
      <c r="L691" s="60"/>
    </row>
    <row r="692" spans="12:12" ht="12.75" customHeight="1">
      <c r="L692" s="60"/>
    </row>
    <row r="693" spans="12:12" ht="12.75" customHeight="1">
      <c r="L693" s="60"/>
    </row>
    <row r="694" spans="12:12" ht="12.75" customHeight="1">
      <c r="L694" s="60"/>
    </row>
    <row r="695" spans="12:12" ht="12.75" customHeight="1">
      <c r="L695" s="60"/>
    </row>
    <row r="696" spans="12:12" ht="12.75" customHeight="1">
      <c r="L696" s="60"/>
    </row>
    <row r="697" spans="12:12" ht="12.75" customHeight="1">
      <c r="L697" s="60"/>
    </row>
    <row r="698" spans="12:12" ht="12.75" customHeight="1">
      <c r="L698" s="60"/>
    </row>
    <row r="699" spans="12:12" ht="12.75" customHeight="1">
      <c r="L699" s="60"/>
    </row>
    <row r="700" spans="12:12" ht="12.75" customHeight="1">
      <c r="L700" s="60"/>
    </row>
    <row r="701" spans="12:12" ht="12.75" customHeight="1">
      <c r="L701" s="60"/>
    </row>
    <row r="702" spans="12:12" ht="12.75" customHeight="1">
      <c r="L702" s="60"/>
    </row>
    <row r="703" spans="12:12" ht="12.75" customHeight="1">
      <c r="L703" s="60"/>
    </row>
    <row r="704" spans="12:12" ht="12.75" customHeight="1">
      <c r="L704" s="60"/>
    </row>
    <row r="705" spans="12:12" ht="12.75" customHeight="1">
      <c r="L705" s="60"/>
    </row>
    <row r="706" spans="12:12" ht="12.75" customHeight="1">
      <c r="L706" s="60"/>
    </row>
    <row r="707" spans="12:12" ht="12.75" customHeight="1">
      <c r="L707" s="60"/>
    </row>
    <row r="708" spans="12:12" ht="12.75" customHeight="1">
      <c r="L708" s="60"/>
    </row>
    <row r="709" spans="12:12" ht="12.75" customHeight="1">
      <c r="L709" s="60"/>
    </row>
    <row r="710" spans="12:12" ht="12.75" customHeight="1">
      <c r="L710" s="60"/>
    </row>
    <row r="711" spans="12:12" ht="12.75" customHeight="1">
      <c r="L711" s="60"/>
    </row>
    <row r="712" spans="12:12" ht="12.75" customHeight="1">
      <c r="L712" s="60"/>
    </row>
    <row r="713" spans="12:12" ht="12.75" customHeight="1">
      <c r="L713" s="60"/>
    </row>
    <row r="714" spans="12:12" ht="12.75" customHeight="1">
      <c r="L714" s="60"/>
    </row>
    <row r="715" spans="12:12" ht="12.75" customHeight="1">
      <c r="L715" s="60"/>
    </row>
    <row r="716" spans="12:12" ht="12.75" customHeight="1">
      <c r="L716" s="60"/>
    </row>
    <row r="717" spans="12:12" ht="12.75" customHeight="1">
      <c r="L717" s="60"/>
    </row>
    <row r="718" spans="12:12" ht="12.75" customHeight="1">
      <c r="L718" s="60"/>
    </row>
    <row r="719" spans="12:12" ht="12.75" customHeight="1">
      <c r="L719" s="60"/>
    </row>
    <row r="720" spans="12:12" ht="12.75" customHeight="1">
      <c r="L720" s="60"/>
    </row>
    <row r="721" spans="12:12" ht="12.75" customHeight="1">
      <c r="L721" s="60"/>
    </row>
    <row r="722" spans="12:12" ht="12.75" customHeight="1">
      <c r="L722" s="60"/>
    </row>
    <row r="723" spans="12:12" ht="12.75" customHeight="1">
      <c r="L723" s="60"/>
    </row>
    <row r="724" spans="12:12" ht="12.75" customHeight="1">
      <c r="L724" s="60"/>
    </row>
    <row r="725" spans="12:12" ht="12.75" customHeight="1">
      <c r="L725" s="60"/>
    </row>
    <row r="726" spans="12:12" ht="12.75" customHeight="1">
      <c r="L726" s="60"/>
    </row>
    <row r="727" spans="12:12" ht="12.75" customHeight="1">
      <c r="L727" s="60"/>
    </row>
    <row r="728" spans="12:12" ht="12.75" customHeight="1">
      <c r="L728" s="60"/>
    </row>
    <row r="729" spans="12:12" ht="12.75" customHeight="1">
      <c r="L729" s="60"/>
    </row>
    <row r="730" spans="12:12" ht="12.75" customHeight="1">
      <c r="L730" s="60"/>
    </row>
    <row r="731" spans="12:12" ht="12.75" customHeight="1">
      <c r="L731" s="60"/>
    </row>
    <row r="732" spans="12:12" ht="12.75" customHeight="1">
      <c r="L732" s="60"/>
    </row>
    <row r="733" spans="12:12" ht="12.75" customHeight="1">
      <c r="L733" s="60"/>
    </row>
    <row r="734" spans="12:12" ht="12.75" customHeight="1">
      <c r="L734" s="60"/>
    </row>
    <row r="735" spans="12:12" ht="12.75" customHeight="1">
      <c r="L735" s="60"/>
    </row>
    <row r="736" spans="12:12" ht="12.75" customHeight="1">
      <c r="L736" s="60"/>
    </row>
    <row r="737" spans="12:12" ht="12.75" customHeight="1">
      <c r="L737" s="60"/>
    </row>
    <row r="738" spans="12:12" ht="12.75" customHeight="1">
      <c r="L738" s="60"/>
    </row>
    <row r="739" spans="12:12" ht="12.75" customHeight="1">
      <c r="L739" s="60"/>
    </row>
    <row r="740" spans="12:12" ht="12.75" customHeight="1">
      <c r="L740" s="60"/>
    </row>
    <row r="741" spans="12:12" ht="12.75" customHeight="1">
      <c r="L741" s="60"/>
    </row>
    <row r="742" spans="12:12" ht="12.75" customHeight="1">
      <c r="L742" s="60"/>
    </row>
    <row r="743" spans="12:12" ht="12.75" customHeight="1">
      <c r="L743" s="60"/>
    </row>
    <row r="744" spans="12:12" ht="12.75" customHeight="1">
      <c r="L744" s="60"/>
    </row>
    <row r="745" spans="12:12" ht="12.75" customHeight="1">
      <c r="L745" s="60"/>
    </row>
    <row r="746" spans="12:12" ht="12.75" customHeight="1">
      <c r="L746" s="60"/>
    </row>
    <row r="747" spans="12:12" ht="12.75" customHeight="1">
      <c r="L747" s="60"/>
    </row>
    <row r="748" spans="12:12" ht="12.75" customHeight="1">
      <c r="L748" s="60"/>
    </row>
    <row r="749" spans="12:12" ht="12.75" customHeight="1">
      <c r="L749" s="60"/>
    </row>
    <row r="750" spans="12:12" ht="12.75" customHeight="1">
      <c r="L750" s="60"/>
    </row>
    <row r="751" spans="12:12" ht="12.75" customHeight="1">
      <c r="L751" s="60"/>
    </row>
    <row r="752" spans="12:12" ht="12.75" customHeight="1">
      <c r="L752" s="60"/>
    </row>
    <row r="753" spans="12:12" ht="12.75" customHeight="1">
      <c r="L753" s="60"/>
    </row>
    <row r="754" spans="12:12" ht="12.75" customHeight="1">
      <c r="L754" s="60"/>
    </row>
    <row r="755" spans="12:12" ht="12.75" customHeight="1">
      <c r="L755" s="60"/>
    </row>
    <row r="756" spans="12:12" ht="12.75" customHeight="1">
      <c r="L756" s="60"/>
    </row>
    <row r="757" spans="12:12" ht="12.75" customHeight="1">
      <c r="L757" s="60"/>
    </row>
    <row r="758" spans="12:12" ht="12.75" customHeight="1">
      <c r="L758" s="60"/>
    </row>
    <row r="759" spans="12:12" ht="12.75" customHeight="1">
      <c r="L759" s="60"/>
    </row>
    <row r="760" spans="12:12" ht="12.75" customHeight="1">
      <c r="L760" s="60"/>
    </row>
    <row r="761" spans="12:12" ht="12.75" customHeight="1">
      <c r="L761" s="60"/>
    </row>
    <row r="762" spans="12:12" ht="12.75" customHeight="1">
      <c r="L762" s="60"/>
    </row>
    <row r="763" spans="12:12" ht="12.75" customHeight="1">
      <c r="L763" s="60"/>
    </row>
    <row r="764" spans="12:12" ht="12.75" customHeight="1">
      <c r="L764" s="60"/>
    </row>
    <row r="765" spans="12:12" ht="12.75" customHeight="1">
      <c r="L765" s="60"/>
    </row>
    <row r="766" spans="12:12" ht="12.75" customHeight="1">
      <c r="L766" s="60"/>
    </row>
    <row r="767" spans="12:12" ht="12.75" customHeight="1">
      <c r="L767" s="60"/>
    </row>
    <row r="768" spans="12:12" ht="12.75" customHeight="1">
      <c r="L768" s="60"/>
    </row>
    <row r="769" spans="12:12" ht="12.75" customHeight="1">
      <c r="L769" s="60"/>
    </row>
    <row r="770" spans="12:12" ht="12.75" customHeight="1">
      <c r="L770" s="60"/>
    </row>
    <row r="771" spans="12:12" ht="12.75" customHeight="1">
      <c r="L771" s="60"/>
    </row>
    <row r="772" spans="12:12" ht="12.75" customHeight="1">
      <c r="L772" s="60"/>
    </row>
    <row r="773" spans="12:12" ht="12.75" customHeight="1">
      <c r="L773" s="60"/>
    </row>
    <row r="774" spans="12:12" ht="12.75" customHeight="1">
      <c r="L774" s="60"/>
    </row>
    <row r="775" spans="12:12" ht="12.75" customHeight="1">
      <c r="L775" s="60"/>
    </row>
    <row r="776" spans="12:12" ht="12.75" customHeight="1">
      <c r="L776" s="60"/>
    </row>
    <row r="777" spans="12:12" ht="12.75" customHeight="1">
      <c r="L777" s="60"/>
    </row>
    <row r="778" spans="12:12" ht="12.75" customHeight="1">
      <c r="L778" s="60"/>
    </row>
    <row r="779" spans="12:12" ht="12.75" customHeight="1">
      <c r="L779" s="60"/>
    </row>
    <row r="780" spans="12:12" ht="12.75" customHeight="1">
      <c r="L780" s="60"/>
    </row>
    <row r="781" spans="12:12" ht="12.75" customHeight="1">
      <c r="L781" s="60"/>
    </row>
    <row r="782" spans="12:12" ht="12.75" customHeight="1">
      <c r="L782" s="60"/>
    </row>
    <row r="783" spans="12:12" ht="12.75" customHeight="1">
      <c r="L783" s="60"/>
    </row>
    <row r="784" spans="12:12" ht="12.75" customHeight="1">
      <c r="L784" s="60"/>
    </row>
    <row r="785" spans="12:12" ht="12.75" customHeight="1">
      <c r="L785" s="60"/>
    </row>
    <row r="786" spans="12:12" ht="12.75" customHeight="1">
      <c r="L786" s="60"/>
    </row>
    <row r="787" spans="12:12" ht="12.75" customHeight="1">
      <c r="L787" s="60"/>
    </row>
    <row r="788" spans="12:12" ht="12.75" customHeight="1">
      <c r="L788" s="60"/>
    </row>
    <row r="789" spans="12:12" ht="12.75" customHeight="1">
      <c r="L789" s="60"/>
    </row>
    <row r="790" spans="12:12" ht="12.75" customHeight="1">
      <c r="L790" s="60"/>
    </row>
    <row r="791" spans="12:12" ht="12.75" customHeight="1">
      <c r="L791" s="60"/>
    </row>
    <row r="792" spans="12:12" ht="12.75" customHeight="1">
      <c r="L792" s="60"/>
    </row>
    <row r="793" spans="12:12" ht="12.75" customHeight="1">
      <c r="L793" s="60"/>
    </row>
    <row r="794" spans="12:12" ht="12.75" customHeight="1">
      <c r="L794" s="60"/>
    </row>
    <row r="795" spans="12:12" ht="12.75" customHeight="1">
      <c r="L795" s="60"/>
    </row>
    <row r="796" spans="12:12" ht="12.75" customHeight="1">
      <c r="L796" s="60"/>
    </row>
    <row r="797" spans="12:12" ht="12.75" customHeight="1">
      <c r="L797" s="60"/>
    </row>
    <row r="798" spans="12:12" ht="12.75" customHeight="1">
      <c r="L798" s="60"/>
    </row>
    <row r="799" spans="12:12" ht="12.75" customHeight="1">
      <c r="L799" s="60"/>
    </row>
    <row r="800" spans="12:12" ht="12.75" customHeight="1">
      <c r="L800" s="60"/>
    </row>
    <row r="801" spans="12:12" ht="12.75" customHeight="1">
      <c r="L801" s="60"/>
    </row>
    <row r="802" spans="12:12" ht="12.75" customHeight="1">
      <c r="L802" s="60"/>
    </row>
    <row r="803" spans="12:12" ht="12.75" customHeight="1">
      <c r="L803" s="60"/>
    </row>
    <row r="804" spans="12:12" ht="12.75" customHeight="1">
      <c r="L804" s="60"/>
    </row>
    <row r="805" spans="12:12" ht="12.75" customHeight="1">
      <c r="L805" s="60"/>
    </row>
    <row r="806" spans="12:12" ht="12.75" customHeight="1">
      <c r="L806" s="60"/>
    </row>
    <row r="807" spans="12:12" ht="12.75" customHeight="1">
      <c r="L807" s="60"/>
    </row>
    <row r="808" spans="12:12" ht="12.75" customHeight="1">
      <c r="L808" s="60"/>
    </row>
    <row r="809" spans="12:12" ht="12.75" customHeight="1">
      <c r="L809" s="60"/>
    </row>
    <row r="810" spans="12:12" ht="12.75" customHeight="1">
      <c r="L810" s="60"/>
    </row>
    <row r="811" spans="12:12" ht="12.75" customHeight="1">
      <c r="L811" s="60"/>
    </row>
    <row r="812" spans="12:12" ht="12.75" customHeight="1">
      <c r="L812" s="60"/>
    </row>
    <row r="813" spans="12:12" ht="12.75" customHeight="1">
      <c r="L813" s="60"/>
    </row>
    <row r="814" spans="12:12" ht="12.75" customHeight="1">
      <c r="L814" s="60"/>
    </row>
    <row r="815" spans="12:12" ht="12.75" customHeight="1">
      <c r="L815" s="60"/>
    </row>
    <row r="816" spans="12:12" ht="12.75" customHeight="1">
      <c r="L816" s="60"/>
    </row>
    <row r="817" spans="12:12" ht="12.75" customHeight="1">
      <c r="L817" s="60"/>
    </row>
    <row r="818" spans="12:12" ht="12.75" customHeight="1">
      <c r="L818" s="60"/>
    </row>
    <row r="819" spans="12:12" ht="12.75" customHeight="1">
      <c r="L819" s="60"/>
    </row>
    <row r="820" spans="12:12" ht="12.75" customHeight="1">
      <c r="L820" s="60"/>
    </row>
    <row r="821" spans="12:12" ht="12.75" customHeight="1">
      <c r="L821" s="60"/>
    </row>
    <row r="822" spans="12:12" ht="12.75" customHeight="1">
      <c r="L822" s="60"/>
    </row>
    <row r="823" spans="12:12" ht="12.75" customHeight="1">
      <c r="L823" s="60"/>
    </row>
    <row r="824" spans="12:12" ht="12.75" customHeight="1">
      <c r="L824" s="60"/>
    </row>
    <row r="825" spans="12:12" ht="12.75" customHeight="1">
      <c r="L825" s="60"/>
    </row>
    <row r="826" spans="12:12" ht="12.75" customHeight="1">
      <c r="L826" s="60"/>
    </row>
    <row r="827" spans="12:12" ht="12.75" customHeight="1">
      <c r="L827" s="60"/>
    </row>
    <row r="828" spans="12:12" ht="12.75" customHeight="1">
      <c r="L828" s="60"/>
    </row>
    <row r="829" spans="12:12" ht="12.75" customHeight="1">
      <c r="L829" s="60"/>
    </row>
    <row r="830" spans="12:12" ht="12.75" customHeight="1">
      <c r="L830" s="60"/>
    </row>
    <row r="831" spans="12:12" ht="12.75" customHeight="1">
      <c r="L831" s="60"/>
    </row>
    <row r="832" spans="12:12" ht="12.75" customHeight="1">
      <c r="L832" s="60"/>
    </row>
    <row r="833" spans="12:12" ht="12.75" customHeight="1">
      <c r="L833" s="60"/>
    </row>
    <row r="834" spans="12:12" ht="12.75" customHeight="1">
      <c r="L834" s="60"/>
    </row>
    <row r="835" spans="12:12" ht="12.75" customHeight="1">
      <c r="L835" s="60"/>
    </row>
    <row r="836" spans="12:12" ht="12.75" customHeight="1">
      <c r="L836" s="60"/>
    </row>
    <row r="837" spans="12:12" ht="12.75" customHeight="1">
      <c r="L837" s="60"/>
    </row>
    <row r="838" spans="12:12" ht="12.75" customHeight="1">
      <c r="L838" s="60"/>
    </row>
    <row r="839" spans="12:12" ht="12.75" customHeight="1">
      <c r="L839" s="60"/>
    </row>
    <row r="840" spans="12:12" ht="12.75" customHeight="1">
      <c r="L840" s="60"/>
    </row>
    <row r="841" spans="12:12" ht="12.75" customHeight="1">
      <c r="L841" s="60"/>
    </row>
    <row r="842" spans="12:12" ht="12.75" customHeight="1">
      <c r="L842" s="60"/>
    </row>
    <row r="843" spans="12:12" ht="12.75" customHeight="1">
      <c r="L843" s="60"/>
    </row>
    <row r="844" spans="12:12" ht="12.75" customHeight="1">
      <c r="L844" s="60"/>
    </row>
    <row r="845" spans="12:12" ht="12.75" customHeight="1">
      <c r="L845" s="60"/>
    </row>
    <row r="846" spans="12:12" ht="12.75" customHeight="1">
      <c r="L846" s="60"/>
    </row>
    <row r="847" spans="12:12" ht="12.75" customHeight="1">
      <c r="L847" s="60"/>
    </row>
    <row r="848" spans="12:12" ht="12.75" customHeight="1">
      <c r="L848" s="60"/>
    </row>
    <row r="849" spans="12:12" ht="12.75" customHeight="1">
      <c r="L849" s="60"/>
    </row>
    <row r="850" spans="12:12" ht="12.75" customHeight="1">
      <c r="L850" s="60"/>
    </row>
    <row r="851" spans="12:12" ht="12.75" customHeight="1">
      <c r="L851" s="60"/>
    </row>
    <row r="852" spans="12:12" ht="12.75" customHeight="1">
      <c r="L852" s="60"/>
    </row>
    <row r="853" spans="12:12" ht="12.75" customHeight="1">
      <c r="L853" s="60"/>
    </row>
    <row r="854" spans="12:12" ht="12.75" customHeight="1">
      <c r="L854" s="60"/>
    </row>
    <row r="855" spans="12:12" ht="12.75" customHeight="1">
      <c r="L855" s="60"/>
    </row>
    <row r="856" spans="12:12" ht="12.75" customHeight="1">
      <c r="L856" s="60"/>
    </row>
    <row r="857" spans="12:12" ht="12.75" customHeight="1">
      <c r="L857" s="60"/>
    </row>
    <row r="858" spans="12:12" ht="12.75" customHeight="1">
      <c r="L858" s="60"/>
    </row>
    <row r="859" spans="12:12" ht="12.75" customHeight="1">
      <c r="L859" s="60"/>
    </row>
    <row r="860" spans="12:12" ht="12.75" customHeight="1">
      <c r="L860" s="60"/>
    </row>
    <row r="861" spans="12:12" ht="12.75" customHeight="1">
      <c r="L861" s="60"/>
    </row>
    <row r="862" spans="12:12" ht="12.75" customHeight="1">
      <c r="L862" s="60"/>
    </row>
    <row r="863" spans="12:12" ht="12.75" customHeight="1">
      <c r="L863" s="60"/>
    </row>
    <row r="864" spans="12:12" ht="12.75" customHeight="1">
      <c r="L864" s="60"/>
    </row>
    <row r="865" spans="12:12" ht="12.75" customHeight="1">
      <c r="L865" s="60"/>
    </row>
    <row r="866" spans="12:12" ht="12.75" customHeight="1">
      <c r="L866" s="60"/>
    </row>
    <row r="867" spans="12:12" ht="12.75" customHeight="1">
      <c r="L867" s="60"/>
    </row>
    <row r="868" spans="12:12" ht="12.75" customHeight="1">
      <c r="L868" s="60"/>
    </row>
    <row r="869" spans="12:12" ht="12.75" customHeight="1">
      <c r="L869" s="60"/>
    </row>
    <row r="870" spans="12:12" ht="12.75" customHeight="1">
      <c r="L870" s="60"/>
    </row>
    <row r="871" spans="12:12" ht="12.75" customHeight="1">
      <c r="L871" s="60"/>
    </row>
    <row r="872" spans="12:12" ht="12.75" customHeight="1">
      <c r="L872" s="60"/>
    </row>
    <row r="873" spans="12:12" ht="12.75" customHeight="1">
      <c r="L873" s="60"/>
    </row>
    <row r="874" spans="12:12" ht="12.75" customHeight="1">
      <c r="L874" s="60"/>
    </row>
    <row r="875" spans="12:12" ht="12.75" customHeight="1">
      <c r="L875" s="60"/>
    </row>
    <row r="876" spans="12:12" ht="12.75" customHeight="1">
      <c r="L876" s="60"/>
    </row>
    <row r="877" spans="12:12" ht="12.75" customHeight="1">
      <c r="L877" s="60"/>
    </row>
    <row r="878" spans="12:12" ht="12.75" customHeight="1">
      <c r="L878" s="60"/>
    </row>
    <row r="879" spans="12:12" ht="12.75" customHeight="1">
      <c r="L879" s="60"/>
    </row>
    <row r="880" spans="12:12" ht="12.75" customHeight="1">
      <c r="L880" s="60"/>
    </row>
    <row r="881" spans="12:12" ht="12.75" customHeight="1">
      <c r="L881" s="60"/>
    </row>
    <row r="882" spans="12:12" ht="12.75" customHeight="1">
      <c r="L882" s="60"/>
    </row>
    <row r="883" spans="12:12" ht="12.75" customHeight="1">
      <c r="L883" s="60"/>
    </row>
    <row r="884" spans="12:12" ht="12.75" customHeight="1">
      <c r="L884" s="60"/>
    </row>
    <row r="885" spans="12:12" ht="12.75" customHeight="1">
      <c r="L885" s="60"/>
    </row>
    <row r="886" spans="12:12" ht="12.75" customHeight="1">
      <c r="L886" s="60"/>
    </row>
    <row r="887" spans="12:12" ht="12.75" customHeight="1">
      <c r="L887" s="60"/>
    </row>
    <row r="888" spans="12:12" ht="12.75" customHeight="1">
      <c r="L888" s="60"/>
    </row>
    <row r="889" spans="12:12" ht="12.75" customHeight="1">
      <c r="L889" s="60"/>
    </row>
    <row r="890" spans="12:12" ht="12.75" customHeight="1">
      <c r="L890" s="60"/>
    </row>
    <row r="891" spans="12:12" ht="12.75" customHeight="1">
      <c r="L891" s="60"/>
    </row>
    <row r="892" spans="12:12" ht="12.75" customHeight="1">
      <c r="L892" s="60"/>
    </row>
    <row r="893" spans="12:12" ht="12.75" customHeight="1">
      <c r="L893" s="60"/>
    </row>
    <row r="894" spans="12:12" ht="12.75" customHeight="1">
      <c r="L894" s="60"/>
    </row>
    <row r="895" spans="12:12" ht="12.75" customHeight="1">
      <c r="L895" s="60"/>
    </row>
    <row r="896" spans="12:12" ht="12.75" customHeight="1">
      <c r="L896" s="60"/>
    </row>
    <row r="897" spans="12:12" ht="12.75" customHeight="1">
      <c r="L897" s="60"/>
    </row>
    <row r="898" spans="12:12" ht="12.75" customHeight="1">
      <c r="L898" s="60"/>
    </row>
    <row r="899" spans="12:12" ht="12.75" customHeight="1">
      <c r="L899" s="60"/>
    </row>
    <row r="900" spans="12:12" ht="12.75" customHeight="1">
      <c r="L900" s="60"/>
    </row>
    <row r="901" spans="12:12" ht="12.75" customHeight="1">
      <c r="L901" s="60"/>
    </row>
    <row r="902" spans="12:12" ht="12.75" customHeight="1">
      <c r="L902" s="60"/>
    </row>
    <row r="903" spans="12:12" ht="12.75" customHeight="1">
      <c r="L903" s="60"/>
    </row>
    <row r="904" spans="12:12" ht="12.75" customHeight="1">
      <c r="L904" s="60"/>
    </row>
    <row r="905" spans="12:12" ht="12.75" customHeight="1">
      <c r="L905" s="60"/>
    </row>
    <row r="906" spans="12:12" ht="12.75" customHeight="1">
      <c r="L906" s="60"/>
    </row>
    <row r="907" spans="12:12" ht="12.75" customHeight="1">
      <c r="L907" s="60"/>
    </row>
    <row r="908" spans="12:12" ht="12.75" customHeight="1">
      <c r="L908" s="60"/>
    </row>
    <row r="909" spans="12:12" ht="12.75" customHeight="1">
      <c r="L909" s="60"/>
    </row>
    <row r="910" spans="12:12" ht="12.75" customHeight="1">
      <c r="L910" s="60"/>
    </row>
    <row r="911" spans="12:12" ht="12.75" customHeight="1">
      <c r="L911" s="60"/>
    </row>
    <row r="912" spans="12:12" ht="12.75" customHeight="1">
      <c r="L912" s="60"/>
    </row>
    <row r="913" spans="12:12" ht="12.75" customHeight="1">
      <c r="L913" s="60"/>
    </row>
    <row r="914" spans="12:12" ht="12.75" customHeight="1">
      <c r="L914" s="60"/>
    </row>
    <row r="915" spans="12:12" ht="12.75" customHeight="1">
      <c r="L915" s="60"/>
    </row>
    <row r="916" spans="12:12" ht="12.75" customHeight="1">
      <c r="L916" s="60"/>
    </row>
    <row r="917" spans="12:12" ht="12.75" customHeight="1">
      <c r="L917" s="60"/>
    </row>
    <row r="918" spans="12:12" ht="12.75" customHeight="1">
      <c r="L918" s="60"/>
    </row>
    <row r="919" spans="12:12" ht="12.75" customHeight="1">
      <c r="L919" s="60"/>
    </row>
    <row r="920" spans="12:12" ht="12.75" customHeight="1">
      <c r="L920" s="60"/>
    </row>
    <row r="921" spans="12:12" ht="12.75" customHeight="1">
      <c r="L921" s="60"/>
    </row>
    <row r="922" spans="12:12" ht="12.75" customHeight="1">
      <c r="L922" s="60"/>
    </row>
    <row r="923" spans="12:12" ht="12.75" customHeight="1">
      <c r="L923" s="60"/>
    </row>
    <row r="924" spans="12:12" ht="12.75" customHeight="1">
      <c r="L924" s="60"/>
    </row>
    <row r="925" spans="12:12" ht="12.75" customHeight="1">
      <c r="L925" s="60"/>
    </row>
    <row r="926" spans="12:12" ht="12.75" customHeight="1">
      <c r="L926" s="60"/>
    </row>
    <row r="927" spans="12:12" ht="12.75" customHeight="1">
      <c r="L927" s="60"/>
    </row>
    <row r="928" spans="12:12" ht="12.75" customHeight="1">
      <c r="L928" s="60"/>
    </row>
    <row r="929" spans="12:12" ht="12.75" customHeight="1">
      <c r="L929" s="60"/>
    </row>
    <row r="930" spans="12:12" ht="12.75" customHeight="1">
      <c r="L930" s="60"/>
    </row>
    <row r="931" spans="12:12" ht="12.75" customHeight="1">
      <c r="L931" s="60"/>
    </row>
    <row r="932" spans="12:12" ht="12.75" customHeight="1">
      <c r="L932" s="60"/>
    </row>
    <row r="933" spans="12:12" ht="12.75" customHeight="1">
      <c r="L933" s="60"/>
    </row>
    <row r="934" spans="12:12" ht="12.75" customHeight="1">
      <c r="L934" s="60"/>
    </row>
    <row r="935" spans="12:12" ht="12.75" customHeight="1">
      <c r="L935" s="60"/>
    </row>
    <row r="936" spans="12:12" ht="12.75" customHeight="1">
      <c r="L936" s="60"/>
    </row>
    <row r="937" spans="12:12" ht="12.75" customHeight="1">
      <c r="L937" s="60"/>
    </row>
    <row r="938" spans="12:12" ht="12.75" customHeight="1">
      <c r="L938" s="60"/>
    </row>
    <row r="939" spans="12:12" ht="12.75" customHeight="1">
      <c r="L939" s="60"/>
    </row>
    <row r="940" spans="12:12" ht="12.75" customHeight="1">
      <c r="L940" s="60"/>
    </row>
    <row r="941" spans="12:12" ht="12.75" customHeight="1">
      <c r="L941" s="60"/>
    </row>
    <row r="942" spans="12:12" ht="12.75" customHeight="1">
      <c r="L942" s="60"/>
    </row>
    <row r="943" spans="12:12" ht="12.75" customHeight="1">
      <c r="L943" s="60"/>
    </row>
    <row r="944" spans="12:12" ht="12.75" customHeight="1">
      <c r="L944" s="60"/>
    </row>
    <row r="945" spans="12:12" ht="12.75" customHeight="1">
      <c r="L945" s="60"/>
    </row>
    <row r="946" spans="12:12" ht="12.75" customHeight="1">
      <c r="L946" s="60"/>
    </row>
    <row r="947" spans="12:12" ht="12.75" customHeight="1">
      <c r="L947" s="60"/>
    </row>
    <row r="948" spans="12:12" ht="12.75" customHeight="1">
      <c r="L948" s="60"/>
    </row>
    <row r="949" spans="12:12" ht="12.75" customHeight="1">
      <c r="L949" s="60"/>
    </row>
    <row r="950" spans="12:12" ht="12.75" customHeight="1">
      <c r="L950" s="60"/>
    </row>
    <row r="951" spans="12:12" ht="12.75" customHeight="1">
      <c r="L951" s="60"/>
    </row>
    <row r="952" spans="12:12" ht="12.75" customHeight="1">
      <c r="L952" s="60"/>
    </row>
    <row r="953" spans="12:12" ht="12.75" customHeight="1">
      <c r="L953" s="60"/>
    </row>
    <row r="954" spans="12:12" ht="12.75" customHeight="1">
      <c r="L954" s="60"/>
    </row>
    <row r="955" spans="12:12" ht="12.75" customHeight="1">
      <c r="L955" s="60"/>
    </row>
    <row r="956" spans="12:12" ht="12.75" customHeight="1">
      <c r="L956" s="60"/>
    </row>
    <row r="957" spans="12:12" ht="12.75" customHeight="1">
      <c r="L957" s="60"/>
    </row>
    <row r="958" spans="12:12" ht="12.75" customHeight="1">
      <c r="L958" s="60"/>
    </row>
    <row r="959" spans="12:12" ht="12.75" customHeight="1">
      <c r="L959" s="60"/>
    </row>
    <row r="960" spans="12:12" ht="12.75" customHeight="1">
      <c r="L960" s="60"/>
    </row>
    <row r="961" spans="12:12" ht="12.75" customHeight="1">
      <c r="L961" s="60"/>
    </row>
    <row r="962" spans="12:12" ht="12.75" customHeight="1">
      <c r="L962" s="60"/>
    </row>
    <row r="963" spans="12:12" ht="12.75" customHeight="1">
      <c r="L963" s="60"/>
    </row>
    <row r="964" spans="12:12" ht="12.75" customHeight="1">
      <c r="L964" s="60"/>
    </row>
    <row r="965" spans="12:12" ht="12.75" customHeight="1">
      <c r="L965" s="60"/>
    </row>
    <row r="966" spans="12:12" ht="12.75" customHeight="1">
      <c r="L966" s="60"/>
    </row>
    <row r="967" spans="12:12" ht="12.75" customHeight="1">
      <c r="L967" s="60"/>
    </row>
    <row r="968" spans="12:12" ht="12.75" customHeight="1">
      <c r="L968" s="60"/>
    </row>
    <row r="969" spans="12:12" ht="12.75" customHeight="1">
      <c r="L969" s="60"/>
    </row>
    <row r="970" spans="12:12" ht="12.75" customHeight="1">
      <c r="L970" s="60"/>
    </row>
    <row r="971" spans="12:12" ht="12.75" customHeight="1">
      <c r="L971" s="60"/>
    </row>
    <row r="972" spans="12:12" ht="12.75" customHeight="1">
      <c r="L972" s="60"/>
    </row>
    <row r="973" spans="12:12" ht="12.75" customHeight="1">
      <c r="L973" s="60"/>
    </row>
    <row r="974" spans="12:12" ht="12.75" customHeight="1">
      <c r="L974" s="60"/>
    </row>
    <row r="975" spans="12:12" ht="12.75" customHeight="1">
      <c r="L975" s="60"/>
    </row>
    <row r="976" spans="12:12" ht="12.75" customHeight="1">
      <c r="L976" s="60"/>
    </row>
    <row r="977" spans="12:12" ht="12.75" customHeight="1">
      <c r="L977" s="60"/>
    </row>
    <row r="978" spans="12:12" ht="12.75" customHeight="1">
      <c r="L978" s="60"/>
    </row>
    <row r="979" spans="12:12" ht="12.75" customHeight="1">
      <c r="L979" s="60"/>
    </row>
    <row r="980" spans="12:12" ht="12.75" customHeight="1">
      <c r="L980" s="60"/>
    </row>
    <row r="981" spans="12:12" ht="12.75" customHeight="1">
      <c r="L981" s="60"/>
    </row>
    <row r="982" spans="12:12" ht="12.75" customHeight="1">
      <c r="L982" s="60"/>
    </row>
    <row r="983" spans="12:12" ht="12.75" customHeight="1">
      <c r="L983" s="60"/>
    </row>
    <row r="984" spans="12:12" ht="12.75" customHeight="1">
      <c r="L984" s="60"/>
    </row>
    <row r="985" spans="12:12" ht="12.75" customHeight="1">
      <c r="L985" s="60"/>
    </row>
    <row r="986" spans="12:12" ht="12.75" customHeight="1">
      <c r="L986" s="60"/>
    </row>
    <row r="987" spans="12:12" ht="12.75" customHeight="1">
      <c r="L987" s="60"/>
    </row>
    <row r="988" spans="12:12" ht="12.75" customHeight="1">
      <c r="L988" s="60"/>
    </row>
    <row r="989" spans="12:12" ht="12.75" customHeight="1">
      <c r="L989" s="60"/>
    </row>
    <row r="990" spans="12:12" ht="12.75" customHeight="1">
      <c r="L990" s="60"/>
    </row>
    <row r="991" spans="12:12" ht="12.75" customHeight="1">
      <c r="L991" s="60"/>
    </row>
    <row r="992" spans="12:12" ht="12.75" customHeight="1">
      <c r="L992" s="60"/>
    </row>
    <row r="993" spans="12:12" ht="12.75" customHeight="1">
      <c r="L993" s="60"/>
    </row>
    <row r="994" spans="12:12" ht="12.75" customHeight="1">
      <c r="L994" s="60"/>
    </row>
    <row r="995" spans="12:12" ht="12.75" customHeight="1">
      <c r="L995" s="60"/>
    </row>
    <row r="996" spans="12:12" ht="12.75" customHeight="1">
      <c r="L996" s="60"/>
    </row>
    <row r="997" spans="12:12" ht="12.75" customHeight="1">
      <c r="L997" s="60"/>
    </row>
    <row r="998" spans="12:12" ht="12.75" customHeight="1">
      <c r="L998" s="60"/>
    </row>
    <row r="999" spans="12:12" ht="12.75" customHeight="1">
      <c r="L999" s="60"/>
    </row>
    <row r="1000" spans="12:12" ht="12.75" customHeight="1">
      <c r="L1000" s="60"/>
    </row>
    <row r="1001" spans="12:12" ht="12.75" customHeight="1">
      <c r="L1001" s="60"/>
    </row>
    <row r="1002" spans="12:12" ht="12.75" customHeight="1">
      <c r="L1002" s="60"/>
    </row>
    <row r="1003" spans="12:12" ht="12.75" customHeight="1">
      <c r="L1003" s="60"/>
    </row>
  </sheetData>
  <pageMargins left="0.75" right="0.75" top="1" bottom="1.5868347338935573" header="0" footer="0"/>
  <pageSetup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993"/>
  <sheetViews>
    <sheetView showGridLines="0" workbookViewId="0"/>
  </sheetViews>
  <sheetFormatPr baseColWidth="10" defaultColWidth="14.5" defaultRowHeight="15" customHeight="1"/>
  <cols>
    <col min="1" max="1" width="19.1640625" customWidth="1"/>
    <col min="2" max="2" width="9.5" customWidth="1"/>
    <col min="3" max="12" width="12.6640625" customWidth="1"/>
    <col min="13" max="256" width="8.83203125" customWidth="1"/>
  </cols>
  <sheetData>
    <row r="1" spans="1:12" ht="12.75" customHeight="1"/>
    <row r="2" spans="1:12" ht="12.75" customHeight="1">
      <c r="A2" s="2" t="s">
        <v>242</v>
      </c>
    </row>
    <row r="3" spans="1:12" ht="12.75" customHeight="1">
      <c r="A3" s="7" t="s">
        <v>243</v>
      </c>
    </row>
    <row r="4" spans="1:12" ht="12.75" customHeight="1"/>
    <row r="5" spans="1:12" ht="12.75" customHeight="1">
      <c r="A5" s="223" t="s">
        <v>75</v>
      </c>
      <c r="B5" s="190"/>
      <c r="C5" s="190"/>
      <c r="D5" s="190"/>
      <c r="E5" s="190"/>
      <c r="F5" s="190"/>
      <c r="G5" s="190"/>
      <c r="H5" s="190"/>
      <c r="I5" s="190"/>
      <c r="J5" s="190"/>
      <c r="K5" s="190"/>
      <c r="L5" s="190"/>
    </row>
    <row r="6" spans="1:12" ht="12.75" customHeight="1">
      <c r="A6" s="214"/>
      <c r="B6" s="224" t="s">
        <v>244</v>
      </c>
      <c r="C6" s="225" t="s">
        <v>212</v>
      </c>
      <c r="D6" s="225" t="s">
        <v>213</v>
      </c>
      <c r="E6" s="225" t="s">
        <v>214</v>
      </c>
      <c r="F6" s="225" t="s">
        <v>215</v>
      </c>
      <c r="G6" s="225" t="s">
        <v>216</v>
      </c>
      <c r="H6" s="225" t="s">
        <v>217</v>
      </c>
      <c r="I6" s="225" t="s">
        <v>218</v>
      </c>
      <c r="J6" s="225" t="s">
        <v>219</v>
      </c>
      <c r="K6" s="225" t="s">
        <v>220</v>
      </c>
      <c r="L6" s="225" t="s">
        <v>221</v>
      </c>
    </row>
    <row r="7" spans="1:12" ht="12.75" customHeight="1">
      <c r="A7" s="215" t="str">
        <f>'Op Assumptions'!B14</f>
        <v>Beef</v>
      </c>
      <c r="B7" s="227">
        <f t="shared" ref="B7:B12" si="0">C7/$C$14</f>
        <v>0.32905698100633124</v>
      </c>
      <c r="C7" s="214">
        <f>'Market Projection'!B10</f>
        <v>28440</v>
      </c>
      <c r="D7" s="214">
        <f>'Market Projection'!C10</f>
        <v>28724.399999999998</v>
      </c>
      <c r="E7" s="214">
        <f>'Market Projection'!D10</f>
        <v>29011.643999999997</v>
      </c>
      <c r="F7" s="214">
        <f>'Market Projection'!E10</f>
        <v>29301.760439999998</v>
      </c>
      <c r="G7" s="214">
        <f>'Market Projection'!F10</f>
        <v>29594.778044399998</v>
      </c>
      <c r="H7" s="214">
        <f>'Market Projection'!G10</f>
        <v>29890.725824843998</v>
      </c>
      <c r="I7" s="214">
        <f>'Market Projection'!H10</f>
        <v>30189.633083092442</v>
      </c>
      <c r="J7" s="214">
        <f>'Market Projection'!I10</f>
        <v>30491.529413923363</v>
      </c>
      <c r="K7" s="214">
        <f>'Market Projection'!J10</f>
        <v>30796.444708062598</v>
      </c>
      <c r="L7" s="214">
        <f>'Market Projection'!K10</f>
        <v>31104.409155143221</v>
      </c>
    </row>
    <row r="8" spans="1:12" ht="12.75" customHeight="1">
      <c r="A8" s="215" t="str">
        <f>'Op Assumptions'!E14</f>
        <v>Hogs</v>
      </c>
      <c r="B8" s="227">
        <f t="shared" si="0"/>
        <v>0.27890703098967018</v>
      </c>
      <c r="C8" s="214">
        <f>'Market Projection'!B15</f>
        <v>24105.600000000006</v>
      </c>
      <c r="D8" s="214">
        <f>'Market Projection'!C15</f>
        <v>24346.656000000006</v>
      </c>
      <c r="E8" s="214">
        <f>'Market Projection'!D15</f>
        <v>24590.122560000007</v>
      </c>
      <c r="F8" s="214">
        <f>'Market Projection'!E15</f>
        <v>24836.023785600009</v>
      </c>
      <c r="G8" s="214">
        <f>'Market Projection'!F15</f>
        <v>25084.384023456008</v>
      </c>
      <c r="H8" s="214">
        <f>'Market Projection'!G15</f>
        <v>25335.227863690568</v>
      </c>
      <c r="I8" s="214">
        <f>'Market Projection'!H15</f>
        <v>25588.580142327475</v>
      </c>
      <c r="J8" s="214">
        <f>'Market Projection'!I15</f>
        <v>25844.465943750751</v>
      </c>
      <c r="K8" s="214">
        <f>'Market Projection'!J15</f>
        <v>26102.910603188262</v>
      </c>
      <c r="L8" s="214">
        <f>'Market Projection'!K15</f>
        <v>26363.939709220143</v>
      </c>
    </row>
    <row r="9" spans="1:12" ht="12.75" customHeight="1">
      <c r="A9" s="215" t="str">
        <f>'Op Assumptions'!B27</f>
        <v>Lambs</v>
      </c>
      <c r="B9" s="227">
        <f t="shared" si="0"/>
        <v>3.8542707986226818E-2</v>
      </c>
      <c r="C9" s="214">
        <f>'Market Projection'!B20</f>
        <v>3331.2000000000003</v>
      </c>
      <c r="D9" s="214">
        <f>'Market Projection'!C20</f>
        <v>3364.5120000000006</v>
      </c>
      <c r="E9" s="214">
        <f>'Market Projection'!D20</f>
        <v>3398.1571200000008</v>
      </c>
      <c r="F9" s="214">
        <f>'Market Projection'!E20</f>
        <v>3432.1386912000007</v>
      </c>
      <c r="G9" s="214">
        <f>'Market Projection'!F20</f>
        <v>3466.4600781120007</v>
      </c>
      <c r="H9" s="214">
        <f>'Market Projection'!G20</f>
        <v>3501.1246788931203</v>
      </c>
      <c r="I9" s="214">
        <f>'Market Projection'!H20</f>
        <v>3536.1359256820519</v>
      </c>
      <c r="J9" s="214">
        <f>'Market Projection'!I20</f>
        <v>3571.4972849388728</v>
      </c>
      <c r="K9" s="214">
        <f>'Market Projection'!J20</f>
        <v>3607.2122577882615</v>
      </c>
      <c r="L9" s="214">
        <f>'Market Projection'!K20</f>
        <v>3643.2843803661444</v>
      </c>
    </row>
    <row r="10" spans="1:12" ht="12.75" customHeight="1">
      <c r="A10" s="215" t="str">
        <f>'Op Assumptions'!E27</f>
        <v>Poultry</v>
      </c>
      <c r="B10" s="227">
        <f t="shared" si="0"/>
        <v>0</v>
      </c>
      <c r="C10" s="214">
        <f>'Market Projection'!B25</f>
        <v>0</v>
      </c>
      <c r="D10" s="214">
        <f>'Market Projection'!C25</f>
        <v>0</v>
      </c>
      <c r="E10" s="214">
        <f>'Market Projection'!D25</f>
        <v>0</v>
      </c>
      <c r="F10" s="214">
        <f>'Market Projection'!E25</f>
        <v>0</v>
      </c>
      <c r="G10" s="214">
        <f>'Market Projection'!F25</f>
        <v>0</v>
      </c>
      <c r="H10" s="214">
        <f>'Market Projection'!G25</f>
        <v>0</v>
      </c>
      <c r="I10" s="214">
        <f>'Market Projection'!H25</f>
        <v>0</v>
      </c>
      <c r="J10" s="214">
        <f>'Market Projection'!I25</f>
        <v>0</v>
      </c>
      <c r="K10" s="214">
        <f>'Market Projection'!J25</f>
        <v>0</v>
      </c>
      <c r="L10" s="214">
        <f>'Market Projection'!K25</f>
        <v>0</v>
      </c>
    </row>
    <row r="11" spans="1:12" ht="12.75" customHeight="1">
      <c r="A11" s="215" t="str">
        <f>'Op Assumptions'!B40</f>
        <v>Deer</v>
      </c>
      <c r="B11" s="227">
        <f t="shared" si="0"/>
        <v>0</v>
      </c>
      <c r="C11" s="214">
        <f>'Market Projection'!B30</f>
        <v>0</v>
      </c>
      <c r="D11" s="214">
        <f>'Market Projection'!C30</f>
        <v>0</v>
      </c>
      <c r="E11" s="214">
        <f>'Market Projection'!D30</f>
        <v>0</v>
      </c>
      <c r="F11" s="214">
        <f>'Market Projection'!E30</f>
        <v>0</v>
      </c>
      <c r="G11" s="214">
        <f>'Market Projection'!F30</f>
        <v>0</v>
      </c>
      <c r="H11" s="214">
        <f>'Market Projection'!G30</f>
        <v>0</v>
      </c>
      <c r="I11" s="214">
        <f>'Market Projection'!H30</f>
        <v>0</v>
      </c>
      <c r="J11" s="214">
        <f>'Market Projection'!I30</f>
        <v>0</v>
      </c>
      <c r="K11" s="214">
        <f>'Market Projection'!J30</f>
        <v>0</v>
      </c>
      <c r="L11" s="214">
        <f>'Market Projection'!K30</f>
        <v>0</v>
      </c>
    </row>
    <row r="12" spans="1:12" ht="12.75" customHeight="1">
      <c r="A12" s="215" t="str">
        <f>'Op Assumptions'!E40</f>
        <v>Retail Sales</v>
      </c>
      <c r="B12" s="227">
        <f t="shared" si="0"/>
        <v>0.35349328001777186</v>
      </c>
      <c r="C12" s="214">
        <f>'Market Projection'!B35</f>
        <v>30552</v>
      </c>
      <c r="D12" s="214">
        <f>'Market Projection'!C35</f>
        <v>32091.820800000001</v>
      </c>
      <c r="E12" s="214">
        <f>'Market Projection'!D35</f>
        <v>33709.248568319999</v>
      </c>
      <c r="F12" s="214">
        <f>'Market Projection'!E35</f>
        <v>35408.194696163329</v>
      </c>
      <c r="G12" s="214">
        <f>'Market Projection'!F35</f>
        <v>37192.767708849962</v>
      </c>
      <c r="H12" s="214">
        <f>'Market Projection'!G35</f>
        <v>39067.283201375998</v>
      </c>
      <c r="I12" s="214">
        <f>'Market Projection'!H35</f>
        <v>41036.274274725351</v>
      </c>
      <c r="J12" s="214">
        <f>'Market Projection'!I35</f>
        <v>43104.502498171511</v>
      </c>
      <c r="K12" s="214">
        <f>'Market Projection'!J35</f>
        <v>45276.969424079354</v>
      </c>
      <c r="L12" s="214">
        <f>'Market Projection'!K35</f>
        <v>47558.928683052953</v>
      </c>
    </row>
    <row r="13" spans="1:12" ht="12.75" customHeight="1">
      <c r="A13" s="215"/>
      <c r="B13" s="214"/>
      <c r="C13" s="214"/>
      <c r="D13" s="214"/>
      <c r="E13" s="214"/>
      <c r="F13" s="214"/>
      <c r="G13" s="214"/>
      <c r="H13" s="214"/>
      <c r="I13" s="214"/>
      <c r="J13" s="214"/>
      <c r="K13" s="214"/>
      <c r="L13" s="214"/>
    </row>
    <row r="14" spans="1:12" ht="12.75" customHeight="1">
      <c r="A14" s="215" t="s">
        <v>28</v>
      </c>
      <c r="B14" s="231">
        <f t="shared" ref="B14:L14" si="1">SUM(B7:B12)</f>
        <v>1.0000000000000002</v>
      </c>
      <c r="C14" s="215">
        <f t="shared" si="1"/>
        <v>86428.800000000003</v>
      </c>
      <c r="D14" s="215">
        <f t="shared" si="1"/>
        <v>88527.388800000015</v>
      </c>
      <c r="E14" s="215">
        <f t="shared" si="1"/>
        <v>90709.172248320014</v>
      </c>
      <c r="F14" s="215">
        <f t="shared" si="1"/>
        <v>92978.117612963339</v>
      </c>
      <c r="G14" s="215">
        <f t="shared" si="1"/>
        <v>95338.389854817971</v>
      </c>
      <c r="H14" s="215">
        <f t="shared" si="1"/>
        <v>97794.361568803695</v>
      </c>
      <c r="I14" s="215">
        <f t="shared" si="1"/>
        <v>100350.62342582732</v>
      </c>
      <c r="J14" s="215">
        <f t="shared" si="1"/>
        <v>103011.99514078449</v>
      </c>
      <c r="K14" s="215">
        <f t="shared" si="1"/>
        <v>105783.53699311847</v>
      </c>
      <c r="L14" s="215">
        <f t="shared" si="1"/>
        <v>108670.56192778246</v>
      </c>
    </row>
    <row r="15" spans="1:12" ht="12.75" customHeight="1">
      <c r="A15" s="214"/>
      <c r="B15" s="214"/>
      <c r="C15" s="214"/>
      <c r="D15" s="214"/>
      <c r="E15" s="214"/>
      <c r="F15" s="214"/>
      <c r="G15" s="214"/>
      <c r="H15" s="214"/>
      <c r="I15" s="214"/>
      <c r="J15" s="214"/>
      <c r="K15" s="214"/>
      <c r="L15" s="214"/>
    </row>
    <row r="16" spans="1:12" ht="12.75" customHeight="1">
      <c r="A16" s="232" t="s">
        <v>248</v>
      </c>
      <c r="B16" s="214"/>
      <c r="C16" s="214"/>
      <c r="D16" s="214"/>
      <c r="E16" s="214"/>
      <c r="F16" s="214"/>
      <c r="G16" s="214"/>
      <c r="H16" s="214"/>
      <c r="I16" s="214"/>
      <c r="J16" s="214"/>
      <c r="K16" s="214"/>
      <c r="L16" s="214"/>
    </row>
    <row r="17" spans="1:12" ht="12.75" customHeight="1">
      <c r="A17" s="215" t="s">
        <v>249</v>
      </c>
      <c r="B17" s="214"/>
      <c r="C17" s="214">
        <f>'Expense Projection'!B16</f>
        <v>70146.0288</v>
      </c>
      <c r="D17" s="214">
        <f>'Expense Projection'!C16</f>
        <v>71313.381887999989</v>
      </c>
      <c r="E17" s="214">
        <f>'Expense Projection'!D16</f>
        <v>72515.889503999992</v>
      </c>
      <c r="F17" s="214">
        <f>'Expense Projection'!E16</f>
        <v>73755.086635534841</v>
      </c>
      <c r="G17" s="214">
        <f>'Expense Projection'!F16</f>
        <v>75032.583265504392</v>
      </c>
      <c r="H17" s="214">
        <f>'Expense Projection'!G16</f>
        <v>76350.068128259765</v>
      </c>
      <c r="I17" s="214">
        <f>'Expense Projection'!H16</f>
        <v>77709.312654759764</v>
      </c>
      <c r="J17" s="214">
        <f>'Expense Projection'!I16</f>
        <v>79112.17511632372</v>
      </c>
      <c r="K17" s="214">
        <f>'Expense Projection'!J16</f>
        <v>80560.604976988136</v>
      </c>
      <c r="L17" s="214">
        <f>'Expense Projection'!K16</f>
        <v>82056.647464978058</v>
      </c>
    </row>
    <row r="18" spans="1:12" ht="12.75" customHeight="1">
      <c r="A18" s="215" t="s">
        <v>227</v>
      </c>
      <c r="B18" s="214"/>
      <c r="C18" s="214">
        <f>'Expense Projection'!B29</f>
        <v>10252.676282051281</v>
      </c>
      <c r="D18" s="214">
        <f>'Expense Projection'!C29</f>
        <v>9900.5109221592575</v>
      </c>
      <c r="E18" s="214">
        <f>'Expense Projection'!D29</f>
        <v>9520.7588861750592</v>
      </c>
      <c r="F18" s="214">
        <f>'Expense Projection'!E29</f>
        <v>9111.3995932070065</v>
      </c>
      <c r="G18" s="214">
        <f>'Expense Projection'!F29</f>
        <v>8670.2657647800224</v>
      </c>
      <c r="H18" s="214">
        <f>'Expense Projection'!G29</f>
        <v>8195.0327872061425</v>
      </c>
      <c r="I18" s="214">
        <f>'Expense Projection'!H29</f>
        <v>7683.2073027063616</v>
      </c>
      <c r="J18" s="214">
        <f>'Expense Projection'!I29</f>
        <v>7132.1149733680295</v>
      </c>
      <c r="K18" s="214">
        <f>'Expense Projection'!J29</f>
        <v>6538.8873579682313</v>
      </c>
      <c r="L18" s="214">
        <f>'Expense Projection'!K29</f>
        <v>5900.4478373456659</v>
      </c>
    </row>
    <row r="19" spans="1:12" ht="12.75" customHeight="1">
      <c r="A19" s="215" t="s">
        <v>134</v>
      </c>
      <c r="B19" s="214"/>
      <c r="C19" s="214">
        <f>'Expense Projection'!B36</f>
        <v>300</v>
      </c>
      <c r="D19" s="214">
        <f>'Expense Projection'!C36</f>
        <v>303</v>
      </c>
      <c r="E19" s="214">
        <f>'Expense Projection'!D36</f>
        <v>306.03000000000003</v>
      </c>
      <c r="F19" s="214">
        <f>'Expense Projection'!E36</f>
        <v>309.09030000000001</v>
      </c>
      <c r="G19" s="214">
        <f>'Expense Projection'!F36</f>
        <v>312.18120299999998</v>
      </c>
      <c r="H19" s="214">
        <f>'Expense Projection'!G36</f>
        <v>315.30301502999998</v>
      </c>
      <c r="I19" s="214">
        <f>'Expense Projection'!H36</f>
        <v>318.45604518030001</v>
      </c>
      <c r="J19" s="214">
        <f>'Expense Projection'!I36</f>
        <v>321.64060563210296</v>
      </c>
      <c r="K19" s="214">
        <f>'Expense Projection'!J36</f>
        <v>324.857011688424</v>
      </c>
      <c r="L19" s="214">
        <f>'Expense Projection'!K36</f>
        <v>328.10558180530825</v>
      </c>
    </row>
    <row r="20" spans="1:12" ht="12.75" customHeight="1">
      <c r="A20" s="215"/>
      <c r="B20" s="214"/>
      <c r="C20" s="214"/>
      <c r="D20" s="214"/>
      <c r="E20" s="214"/>
      <c r="F20" s="214"/>
      <c r="G20" s="214"/>
      <c r="H20" s="214"/>
      <c r="I20" s="214"/>
      <c r="J20" s="214"/>
      <c r="K20" s="214"/>
      <c r="L20" s="214"/>
    </row>
    <row r="21" spans="1:12" ht="12.75" customHeight="1">
      <c r="A21" s="214"/>
      <c r="B21" s="214"/>
      <c r="C21" s="214"/>
      <c r="D21" s="214"/>
      <c r="E21" s="214"/>
      <c r="F21" s="214"/>
      <c r="G21" s="214"/>
      <c r="H21" s="214"/>
      <c r="I21" s="214"/>
      <c r="J21" s="214"/>
      <c r="K21" s="214"/>
      <c r="L21" s="214"/>
    </row>
    <row r="22" spans="1:12" ht="12.75" customHeight="1">
      <c r="A22" s="215" t="s">
        <v>241</v>
      </c>
      <c r="B22" s="215"/>
      <c r="C22" s="215">
        <f t="shared" ref="C22:L22" si="2">SUM(C17:C19)</f>
        <v>80698.705082051281</v>
      </c>
      <c r="D22" s="215">
        <f t="shared" si="2"/>
        <v>81516.892810159246</v>
      </c>
      <c r="E22" s="215">
        <f t="shared" si="2"/>
        <v>82342.678390175046</v>
      </c>
      <c r="F22" s="215">
        <f t="shared" si="2"/>
        <v>83175.576528741847</v>
      </c>
      <c r="G22" s="215">
        <f t="shared" si="2"/>
        <v>84015.030233284415</v>
      </c>
      <c r="H22" s="215">
        <f t="shared" si="2"/>
        <v>84860.403930495915</v>
      </c>
      <c r="I22" s="215">
        <f t="shared" si="2"/>
        <v>85710.976002646421</v>
      </c>
      <c r="J22" s="215">
        <f t="shared" si="2"/>
        <v>86565.930695323856</v>
      </c>
      <c r="K22" s="215">
        <f t="shared" si="2"/>
        <v>87424.349346644784</v>
      </c>
      <c r="L22" s="215">
        <f t="shared" si="2"/>
        <v>88285.200884129037</v>
      </c>
    </row>
    <row r="23" spans="1:12" ht="12.75" customHeight="1">
      <c r="A23" s="215"/>
      <c r="B23" s="215"/>
      <c r="C23" s="215"/>
      <c r="D23" s="215"/>
      <c r="E23" s="215"/>
      <c r="F23" s="215"/>
      <c r="G23" s="215"/>
      <c r="H23" s="215"/>
      <c r="I23" s="215"/>
      <c r="J23" s="215"/>
      <c r="K23" s="215"/>
      <c r="L23" s="215"/>
    </row>
    <row r="24" spans="1:12" ht="12.75" customHeight="1">
      <c r="A24" s="215" t="s">
        <v>250</v>
      </c>
      <c r="B24" s="214"/>
      <c r="C24" s="214">
        <f t="shared" ref="C24:L24" si="3">+C14-C22</f>
        <v>5730.0949179487216</v>
      </c>
      <c r="D24" s="214">
        <f t="shared" si="3"/>
        <v>7010.4959898407687</v>
      </c>
      <c r="E24" s="214">
        <f t="shared" si="3"/>
        <v>8366.4938581449678</v>
      </c>
      <c r="F24" s="214">
        <f t="shared" si="3"/>
        <v>9802.5410842214915</v>
      </c>
      <c r="G24" s="214">
        <f t="shared" si="3"/>
        <v>11323.359621533556</v>
      </c>
      <c r="H24" s="214">
        <f t="shared" si="3"/>
        <v>12933.95763830778</v>
      </c>
      <c r="I24" s="214">
        <f t="shared" si="3"/>
        <v>14639.647423180897</v>
      </c>
      <c r="J24" s="214">
        <f t="shared" si="3"/>
        <v>16446.064445460637</v>
      </c>
      <c r="K24" s="214">
        <f t="shared" si="3"/>
        <v>18359.187646473685</v>
      </c>
      <c r="L24" s="214">
        <f t="shared" si="3"/>
        <v>20385.361043653422</v>
      </c>
    </row>
    <row r="25" spans="1:12" ht="12.75" customHeight="1">
      <c r="A25" s="215"/>
      <c r="B25" s="214"/>
      <c r="C25" s="214"/>
      <c r="D25" s="214"/>
      <c r="E25" s="214"/>
      <c r="F25" s="214"/>
      <c r="G25" s="214"/>
      <c r="H25" s="214"/>
      <c r="I25" s="214"/>
      <c r="J25" s="214"/>
      <c r="K25" s="214"/>
      <c r="L25" s="214"/>
    </row>
    <row r="26" spans="1:12" ht="12.75" customHeight="1">
      <c r="A26" s="215" t="s">
        <v>251</v>
      </c>
      <c r="B26" s="214"/>
      <c r="C26" s="214">
        <f>IF(C24&gt;0, ('Op Assumptions'!$H$28*C24), 0)</f>
        <v>1604.4265770256422</v>
      </c>
      <c r="D26" s="214">
        <f>IF(D24&gt;0, ('Op Assumptions'!$H$28*D24), 0)</f>
        <v>1962.9388771554154</v>
      </c>
      <c r="E26" s="214">
        <f>IF(E24&gt;0, ('Op Assumptions'!$H$28*E24), 0)</f>
        <v>2342.6182802805911</v>
      </c>
      <c r="F26" s="214">
        <f>IF(F24&gt;0, ('Op Assumptions'!$H$28*F24), 0)</f>
        <v>2744.7115035820179</v>
      </c>
      <c r="G26" s="214">
        <f>IF(G24&gt;0, ('Op Assumptions'!$H$28*G24), 0)</f>
        <v>3170.540694029396</v>
      </c>
      <c r="H26" s="214">
        <f>IF(H24&gt;0, ('Op Assumptions'!$H$28*H24), 0)</f>
        <v>3621.5081387261789</v>
      </c>
      <c r="I26" s="214">
        <f>IF(I24&gt;0, ('Op Assumptions'!$H$28*I24), 0)</f>
        <v>4099.1012784906516</v>
      </c>
      <c r="J26" s="214">
        <f>IF(J24&gt;0, ('Op Assumptions'!$H$28*J24), 0)</f>
        <v>4604.8980447289787</v>
      </c>
      <c r="K26" s="214">
        <f>IF(K24&gt;0, ('Op Assumptions'!$H$28*K24), 0)</f>
        <v>5140.5725410126324</v>
      </c>
      <c r="L26" s="214">
        <f>IF(L24&gt;0, ('Op Assumptions'!$H$28*L24), 0)</f>
        <v>5707.9010922229591</v>
      </c>
    </row>
    <row r="27" spans="1:12" ht="12.75" customHeight="1">
      <c r="A27" s="215"/>
      <c r="B27" s="214"/>
      <c r="C27" s="214"/>
      <c r="D27" s="214"/>
      <c r="E27" s="214"/>
      <c r="F27" s="214"/>
      <c r="G27" s="214"/>
      <c r="H27" s="214"/>
      <c r="I27" s="214"/>
      <c r="J27" s="214"/>
      <c r="K27" s="214"/>
      <c r="L27" s="214"/>
    </row>
    <row r="28" spans="1:12" ht="12.75" customHeight="1">
      <c r="A28" s="215" t="s">
        <v>252</v>
      </c>
      <c r="B28" s="215"/>
      <c r="C28" s="215">
        <f t="shared" ref="C28:L28" si="4">+C24-C26</f>
        <v>4125.6683409230791</v>
      </c>
      <c r="D28" s="215">
        <f t="shared" si="4"/>
        <v>5047.5571126853538</v>
      </c>
      <c r="E28" s="215">
        <f t="shared" si="4"/>
        <v>6023.8755778643772</v>
      </c>
      <c r="F28" s="215">
        <f t="shared" si="4"/>
        <v>7057.8295806394735</v>
      </c>
      <c r="G28" s="215">
        <f t="shared" si="4"/>
        <v>8152.8189275041605</v>
      </c>
      <c r="H28" s="215">
        <f t="shared" si="4"/>
        <v>9312.4494995816021</v>
      </c>
      <c r="I28" s="215">
        <f t="shared" si="4"/>
        <v>10540.546144690245</v>
      </c>
      <c r="J28" s="215">
        <f t="shared" si="4"/>
        <v>11841.166400731658</v>
      </c>
      <c r="K28" s="215">
        <f t="shared" si="4"/>
        <v>13218.615105461053</v>
      </c>
      <c r="L28" s="215">
        <f t="shared" si="4"/>
        <v>14677.459951430463</v>
      </c>
    </row>
    <row r="29" spans="1:12" ht="12.75" customHeight="1">
      <c r="A29" s="214"/>
      <c r="B29" s="214"/>
      <c r="C29" s="214"/>
      <c r="D29" s="214"/>
      <c r="E29" s="214"/>
      <c r="F29" s="214"/>
      <c r="G29" s="214"/>
      <c r="H29" s="214"/>
      <c r="I29" s="214"/>
      <c r="J29" s="214"/>
      <c r="K29" s="214"/>
      <c r="L29" s="214"/>
    </row>
    <row r="30" spans="1:12" ht="12.75" customHeight="1">
      <c r="A30" s="214"/>
      <c r="B30" s="214"/>
      <c r="C30" s="214"/>
      <c r="D30" s="214"/>
      <c r="E30" s="214"/>
      <c r="F30" s="214"/>
      <c r="G30" s="214"/>
      <c r="H30" s="214"/>
      <c r="I30" s="214"/>
      <c r="J30" s="214"/>
      <c r="K30" s="214"/>
      <c r="L30" s="214"/>
    </row>
    <row r="31" spans="1:12" ht="12.75" customHeight="1">
      <c r="A31" s="214"/>
      <c r="B31" s="214"/>
      <c r="C31" s="214"/>
      <c r="D31" s="214"/>
      <c r="E31" s="214"/>
      <c r="F31" s="214"/>
      <c r="G31" s="214"/>
      <c r="H31" s="214"/>
      <c r="I31" s="214"/>
      <c r="J31" s="214"/>
      <c r="K31" s="214"/>
      <c r="L31" s="214"/>
    </row>
    <row r="32" spans="1:12" ht="12.75" customHeight="1">
      <c r="A32" s="232" t="s">
        <v>253</v>
      </c>
      <c r="B32" s="214"/>
      <c r="C32" s="214"/>
      <c r="D32" s="214"/>
      <c r="E32" s="214"/>
      <c r="F32" s="214"/>
      <c r="G32" s="214"/>
      <c r="H32" s="214"/>
      <c r="I32" s="214"/>
      <c r="J32" s="214"/>
      <c r="K32" s="214"/>
      <c r="L32" s="214"/>
    </row>
    <row r="33" spans="1:14" ht="12.75" customHeight="1">
      <c r="A33" s="214"/>
      <c r="B33" s="225"/>
      <c r="C33" s="225" t="str">
        <f t="shared" ref="C33:L33" si="5">C6</f>
        <v>Year 1</v>
      </c>
      <c r="D33" s="225" t="str">
        <f t="shared" si="5"/>
        <v>Year 2</v>
      </c>
      <c r="E33" s="225" t="str">
        <f t="shared" si="5"/>
        <v>Year 3</v>
      </c>
      <c r="F33" s="225" t="str">
        <f t="shared" si="5"/>
        <v>Year 4</v>
      </c>
      <c r="G33" s="225" t="str">
        <f t="shared" si="5"/>
        <v>Year 5</v>
      </c>
      <c r="H33" s="225" t="str">
        <f t="shared" si="5"/>
        <v>Year 6</v>
      </c>
      <c r="I33" s="225" t="str">
        <f t="shared" si="5"/>
        <v>Year 7</v>
      </c>
      <c r="J33" s="225" t="str">
        <f t="shared" si="5"/>
        <v>Year 8</v>
      </c>
      <c r="K33" s="225" t="str">
        <f t="shared" si="5"/>
        <v>Year 9</v>
      </c>
      <c r="L33" s="225" t="str">
        <f t="shared" si="5"/>
        <v>Year 10</v>
      </c>
    </row>
    <row r="34" spans="1:14" ht="12.75" customHeight="1">
      <c r="A34" s="214" t="s">
        <v>254</v>
      </c>
      <c r="B34" s="214">
        <f t="shared" ref="B34:L34" si="6">B28</f>
        <v>0</v>
      </c>
      <c r="C34" s="214">
        <f t="shared" si="6"/>
        <v>4125.6683409230791</v>
      </c>
      <c r="D34" s="214">
        <f t="shared" si="6"/>
        <v>5047.5571126853538</v>
      </c>
      <c r="E34" s="214">
        <f t="shared" si="6"/>
        <v>6023.8755778643772</v>
      </c>
      <c r="F34" s="214">
        <f t="shared" si="6"/>
        <v>7057.8295806394735</v>
      </c>
      <c r="G34" s="214">
        <f t="shared" si="6"/>
        <v>8152.8189275041605</v>
      </c>
      <c r="H34" s="214">
        <f t="shared" si="6"/>
        <v>9312.4494995816021</v>
      </c>
      <c r="I34" s="214">
        <f t="shared" si="6"/>
        <v>10540.546144690245</v>
      </c>
      <c r="J34" s="214">
        <f t="shared" si="6"/>
        <v>11841.166400731658</v>
      </c>
      <c r="K34" s="214">
        <f t="shared" si="6"/>
        <v>13218.615105461053</v>
      </c>
      <c r="L34" s="214">
        <f t="shared" si="6"/>
        <v>14677.459951430463</v>
      </c>
    </row>
    <row r="35" spans="1:14" ht="12.75" customHeight="1">
      <c r="A35" s="214" t="s">
        <v>191</v>
      </c>
      <c r="B35" s="214"/>
      <c r="C35" s="214">
        <f>'PP&amp;E'!B50</f>
        <v>1282.051282051282</v>
      </c>
      <c r="D35" s="214">
        <f>'PP&amp;E'!C50</f>
        <v>1282.051282051282</v>
      </c>
      <c r="E35" s="214">
        <f>'PP&amp;E'!D50</f>
        <v>1282.051282051282</v>
      </c>
      <c r="F35" s="214">
        <f>'PP&amp;E'!E50</f>
        <v>1282.051282051282</v>
      </c>
      <c r="G35" s="214">
        <f>'PP&amp;E'!F50</f>
        <v>1282.051282051282</v>
      </c>
      <c r="H35" s="214">
        <f>'PP&amp;E'!G50</f>
        <v>1282.051282051282</v>
      </c>
      <c r="I35" s="214">
        <f>'PP&amp;E'!H50</f>
        <v>1282.051282051282</v>
      </c>
      <c r="J35" s="214">
        <f>'PP&amp;E'!I50</f>
        <v>1282.051282051282</v>
      </c>
      <c r="K35" s="214">
        <f>'PP&amp;E'!J50</f>
        <v>1282.051282051282</v>
      </c>
      <c r="L35" s="214">
        <f>'PP&amp;E'!K50</f>
        <v>1282.051282051282</v>
      </c>
    </row>
    <row r="36" spans="1:14" ht="12.75" customHeight="1">
      <c r="A36" s="214" t="s">
        <v>255</v>
      </c>
      <c r="B36" s="214"/>
      <c r="C36" s="214">
        <f>'Loan Amortization'!B26</f>
        <v>5310.9015157520735</v>
      </c>
      <c r="D36" s="214">
        <f>'Loan Amortization'!C26</f>
        <v>5695.9418756440991</v>
      </c>
      <c r="E36" s="214">
        <f>'Loan Amortization'!D26</f>
        <v>6108.8976616282971</v>
      </c>
      <c r="F36" s="214">
        <f>'Loan Amortization'!E26</f>
        <v>6551.7927420963479</v>
      </c>
      <c r="G36" s="214">
        <f>'Loan Amortization'!F26</f>
        <v>7026.7977158983331</v>
      </c>
      <c r="H36" s="214">
        <f>'Loan Amortization'!G26</f>
        <v>7536.2405503009622</v>
      </c>
      <c r="I36" s="214">
        <f>'Loan Amortization'!H26</f>
        <v>8082.6179901977821</v>
      </c>
      <c r="J36" s="214">
        <f>'Loan Amortization'!I26</f>
        <v>8668.6077944871213</v>
      </c>
      <c r="K36" s="214">
        <f>'Loan Amortization'!J26</f>
        <v>9297.0818595874371</v>
      </c>
      <c r="L36" s="214">
        <f>'Loan Amortization'!K26</f>
        <v>9971.1202944075267</v>
      </c>
    </row>
    <row r="37" spans="1:14" ht="12.75" customHeight="1">
      <c r="A37" s="215" t="s">
        <v>260</v>
      </c>
      <c r="B37" s="215"/>
      <c r="C37" s="215">
        <f t="shared" ref="C37:L37" si="7">C34+C35-C36</f>
        <v>96.818107222287836</v>
      </c>
      <c r="D37" s="215">
        <f t="shared" si="7"/>
        <v>633.66651909253687</v>
      </c>
      <c r="E37" s="215">
        <f t="shared" si="7"/>
        <v>1197.0291982873623</v>
      </c>
      <c r="F37" s="215">
        <f t="shared" si="7"/>
        <v>1788.0881205944079</v>
      </c>
      <c r="G37" s="215">
        <f t="shared" si="7"/>
        <v>2408.0724936571087</v>
      </c>
      <c r="H37" s="215">
        <f t="shared" si="7"/>
        <v>3058.2602313319212</v>
      </c>
      <c r="I37" s="215">
        <f t="shared" si="7"/>
        <v>3739.9794365437438</v>
      </c>
      <c r="J37" s="215">
        <f t="shared" si="7"/>
        <v>4454.6098882958177</v>
      </c>
      <c r="K37" s="215">
        <f t="shared" si="7"/>
        <v>5203.584527924897</v>
      </c>
      <c r="L37" s="215">
        <f t="shared" si="7"/>
        <v>5988.3909390742174</v>
      </c>
      <c r="M37" s="190">
        <f>AVERAGE(C37:L37)</f>
        <v>2856.8499462024301</v>
      </c>
      <c r="N37" s="30" t="s">
        <v>263</v>
      </c>
    </row>
    <row r="38" spans="1:14" ht="12.75" customHeight="1">
      <c r="A38" s="7" t="s">
        <v>264</v>
      </c>
    </row>
    <row r="39" spans="1:14" ht="12.75" customHeight="1"/>
    <row r="40" spans="1:14" ht="12.75" customHeight="1"/>
    <row r="41" spans="1:14" ht="12.75" customHeight="1"/>
    <row r="42" spans="1:14" ht="12.75" customHeight="1"/>
    <row r="43" spans="1:14" ht="12.75" customHeight="1"/>
    <row r="44" spans="1:14" ht="12.75" customHeight="1"/>
    <row r="45" spans="1:14" ht="12.75" customHeight="1"/>
    <row r="46" spans="1:14" ht="12.75" customHeight="1"/>
    <row r="47" spans="1:14" ht="12.75" customHeight="1"/>
    <row r="48" spans="1:14"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sheetData>
  <pageMargins left="0.75" right="0.75" top="1" bottom="1"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994"/>
  <sheetViews>
    <sheetView showGridLines="0" workbookViewId="0"/>
  </sheetViews>
  <sheetFormatPr baseColWidth="10" defaultColWidth="14.5" defaultRowHeight="15" customHeight="1"/>
  <cols>
    <col min="1" max="1" width="22" customWidth="1"/>
    <col min="2" max="3" width="12.6640625" customWidth="1"/>
    <col min="4" max="4" width="17.5" customWidth="1"/>
    <col min="5" max="13" width="12.6640625" customWidth="1"/>
    <col min="14" max="26" width="8.83203125" customWidth="1"/>
  </cols>
  <sheetData>
    <row r="1" spans="1:14" ht="12.75" customHeight="1">
      <c r="C1" s="234"/>
    </row>
    <row r="2" spans="1:14" ht="12.75" customHeight="1">
      <c r="A2" s="2" t="s">
        <v>256</v>
      </c>
      <c r="C2" s="234"/>
    </row>
    <row r="3" spans="1:14" ht="12.75" customHeight="1">
      <c r="A3" s="205"/>
      <c r="B3" s="205"/>
      <c r="C3" s="235"/>
      <c r="D3" s="1"/>
      <c r="E3" s="1"/>
      <c r="F3" s="1"/>
      <c r="G3" s="1"/>
      <c r="H3" s="1"/>
      <c r="I3" s="1"/>
      <c r="J3" s="1"/>
      <c r="K3" s="1"/>
      <c r="L3" s="1"/>
      <c r="M3" s="1"/>
      <c r="N3" s="1"/>
    </row>
    <row r="4" spans="1:14" ht="12.75" customHeight="1">
      <c r="A4" s="7" t="s">
        <v>257</v>
      </c>
      <c r="B4" s="236"/>
      <c r="C4" s="59"/>
      <c r="D4" s="1"/>
      <c r="E4" s="1"/>
      <c r="F4" s="1"/>
      <c r="G4" s="1"/>
      <c r="H4" s="1"/>
      <c r="I4" s="1"/>
      <c r="J4" s="1"/>
      <c r="K4" s="1"/>
      <c r="L4" s="1"/>
      <c r="M4" s="1"/>
      <c r="N4" s="1"/>
    </row>
    <row r="5" spans="1:14" ht="12.75" customHeight="1">
      <c r="A5" s="7" t="s">
        <v>258</v>
      </c>
      <c r="B5" s="236"/>
      <c r="C5" s="59"/>
      <c r="D5" s="1"/>
      <c r="E5" s="1"/>
      <c r="F5" s="1"/>
      <c r="G5" s="1"/>
      <c r="H5" s="1"/>
      <c r="I5" s="1"/>
      <c r="J5" s="1"/>
      <c r="K5" s="1"/>
      <c r="L5" s="1"/>
      <c r="M5" s="1"/>
      <c r="N5" s="1"/>
    </row>
    <row r="6" spans="1:14" ht="12.75" customHeight="1">
      <c r="A6" s="7"/>
      <c r="B6" s="236"/>
      <c r="C6" s="59"/>
      <c r="D6" s="1"/>
      <c r="E6" s="1"/>
      <c r="F6" s="1"/>
      <c r="G6" s="1"/>
      <c r="H6" s="1"/>
      <c r="I6" s="1"/>
      <c r="J6" s="1"/>
      <c r="K6" s="1"/>
      <c r="L6" s="1"/>
      <c r="M6" s="1"/>
      <c r="N6" s="1"/>
    </row>
    <row r="7" spans="1:14" ht="12.75" customHeight="1">
      <c r="A7" s="7" t="s">
        <v>259</v>
      </c>
      <c r="B7" s="237">
        <f>'Op Assumptions'!H39</f>
        <v>0.1</v>
      </c>
      <c r="C7" s="59"/>
      <c r="D7" s="1"/>
      <c r="E7" s="1"/>
      <c r="F7" s="1"/>
      <c r="G7" s="1"/>
      <c r="H7" s="1"/>
      <c r="I7" s="1"/>
      <c r="J7" s="1"/>
      <c r="K7" s="1"/>
      <c r="L7" s="1"/>
      <c r="M7" s="176"/>
      <c r="N7" s="1"/>
    </row>
    <row r="8" spans="1:14" ht="12.75" customHeight="1">
      <c r="A8" s="1"/>
      <c r="B8" s="1"/>
      <c r="C8" s="59"/>
      <c r="D8" s="1"/>
      <c r="E8" s="1"/>
      <c r="F8" s="1"/>
      <c r="G8" s="1"/>
      <c r="H8" s="1"/>
      <c r="I8" s="1"/>
      <c r="J8" s="1"/>
      <c r="K8" s="1"/>
      <c r="L8" s="1"/>
      <c r="M8" s="1"/>
      <c r="N8" s="1"/>
    </row>
    <row r="9" spans="1:14" ht="12.75" customHeight="1">
      <c r="A9" s="207" t="s">
        <v>81</v>
      </c>
      <c r="B9" s="1"/>
      <c r="C9" s="207">
        <v>0</v>
      </c>
      <c r="D9" s="207">
        <v>1</v>
      </c>
      <c r="E9" s="207">
        <v>2</v>
      </c>
      <c r="F9" s="207">
        <v>3</v>
      </c>
      <c r="G9" s="207">
        <v>4</v>
      </c>
      <c r="H9" s="207">
        <v>5</v>
      </c>
      <c r="I9" s="207">
        <v>6</v>
      </c>
      <c r="J9" s="207">
        <v>7</v>
      </c>
      <c r="K9" s="207">
        <v>8</v>
      </c>
      <c r="L9" s="207">
        <v>9</v>
      </c>
      <c r="M9" s="207">
        <v>10</v>
      </c>
      <c r="N9" s="1"/>
    </row>
    <row r="10" spans="1:14" ht="12.75" customHeight="1">
      <c r="A10" s="7" t="s">
        <v>262</v>
      </c>
      <c r="B10" s="1"/>
      <c r="C10" s="238"/>
      <c r="D10" s="221">
        <f>'Market Projection'!B37</f>
        <v>86428.800000000003</v>
      </c>
      <c r="E10" s="221">
        <f>'Market Projection'!C37</f>
        <v>88527.388800000015</v>
      </c>
      <c r="F10" s="221">
        <f>'Market Projection'!D37</f>
        <v>90709.172248320014</v>
      </c>
      <c r="G10" s="221">
        <f>'Market Projection'!E37</f>
        <v>92978.117612963339</v>
      </c>
      <c r="H10" s="221">
        <f>'Market Projection'!F37</f>
        <v>95338.389854817971</v>
      </c>
      <c r="I10" s="221">
        <f>'Market Projection'!G37</f>
        <v>97794.361568803695</v>
      </c>
      <c r="J10" s="221">
        <f>'Market Projection'!H37</f>
        <v>100350.62342582732</v>
      </c>
      <c r="K10" s="221">
        <f>'Market Projection'!I37</f>
        <v>103011.99514078449</v>
      </c>
      <c r="L10" s="221">
        <f>'Market Projection'!J37</f>
        <v>105783.53699311847</v>
      </c>
      <c r="M10" s="221">
        <f>'Market Projection'!K37</f>
        <v>108670.56192778246</v>
      </c>
      <c r="N10" s="1"/>
    </row>
    <row r="11" spans="1:14" ht="12.75" customHeight="1">
      <c r="A11" s="7" t="s">
        <v>265</v>
      </c>
      <c r="B11" s="1"/>
      <c r="C11" s="59">
        <v>1</v>
      </c>
      <c r="D11" s="240">
        <f t="shared" ref="D11:M11" si="0">1/((1+$B$7)^D9)</f>
        <v>0.90909090909090906</v>
      </c>
      <c r="E11" s="240">
        <f t="shared" si="0"/>
        <v>0.82644628099173545</v>
      </c>
      <c r="F11" s="240">
        <f t="shared" si="0"/>
        <v>0.75131480090157754</v>
      </c>
      <c r="G11" s="240">
        <f t="shared" si="0"/>
        <v>0.68301345536507052</v>
      </c>
      <c r="H11" s="240">
        <f t="shared" si="0"/>
        <v>0.62092132305915493</v>
      </c>
      <c r="I11" s="240">
        <f t="shared" si="0"/>
        <v>0.56447393005377722</v>
      </c>
      <c r="J11" s="240">
        <f t="shared" si="0"/>
        <v>0.51315811823070645</v>
      </c>
      <c r="K11" s="240">
        <f t="shared" si="0"/>
        <v>0.46650738020973315</v>
      </c>
      <c r="L11" s="240">
        <f t="shared" si="0"/>
        <v>0.42409761837248466</v>
      </c>
      <c r="M11" s="240">
        <f t="shared" si="0"/>
        <v>0.38554328942953148</v>
      </c>
      <c r="N11" s="1"/>
    </row>
    <row r="12" spans="1:14" ht="12.75" customHeight="1">
      <c r="A12" s="7" t="s">
        <v>266</v>
      </c>
      <c r="B12" s="47"/>
      <c r="C12" s="238">
        <f t="shared" ref="C12:M12" si="1">C10*C11</f>
        <v>0</v>
      </c>
      <c r="D12" s="221">
        <f t="shared" si="1"/>
        <v>78571.636363636368</v>
      </c>
      <c r="E12" s="221">
        <f t="shared" si="1"/>
        <v>73163.131239669427</v>
      </c>
      <c r="F12" s="221">
        <f t="shared" si="1"/>
        <v>68151.14368769346</v>
      </c>
      <c r="G12" s="221">
        <f t="shared" si="1"/>
        <v>63505.305384170009</v>
      </c>
      <c r="H12" s="221">
        <f t="shared" si="1"/>
        <v>59197.639166983092</v>
      </c>
      <c r="I12" s="221">
        <f t="shared" si="1"/>
        <v>55202.367611842696</v>
      </c>
      <c r="J12" s="221">
        <f t="shared" si="1"/>
        <v>51495.737080475796</v>
      </c>
      <c r="K12" s="221">
        <f t="shared" si="1"/>
        <v>48055.855983305133</v>
      </c>
      <c r="L12" s="221">
        <f t="shared" si="1"/>
        <v>44862.546101799169</v>
      </c>
      <c r="M12" s="221">
        <f t="shared" si="1"/>
        <v>41897.205909792858</v>
      </c>
      <c r="N12" s="1"/>
    </row>
    <row r="13" spans="1:14" ht="12.75" customHeight="1">
      <c r="A13" s="1"/>
      <c r="B13" s="1"/>
      <c r="C13" s="59"/>
      <c r="D13" s="240"/>
      <c r="E13" s="240"/>
      <c r="F13" s="240"/>
      <c r="G13" s="240"/>
      <c r="H13" s="240"/>
      <c r="I13" s="240"/>
      <c r="J13" s="240"/>
      <c r="K13" s="240"/>
      <c r="L13" s="240"/>
      <c r="M13" s="240"/>
      <c r="N13" s="1"/>
    </row>
    <row r="14" spans="1:14" ht="12.75" customHeight="1">
      <c r="A14" s="7" t="s">
        <v>267</v>
      </c>
      <c r="B14" s="1"/>
      <c r="C14" s="238"/>
      <c r="D14" s="221">
        <f>'Expense Projection'!B38</f>
        <v>80698.705082051281</v>
      </c>
      <c r="E14" s="221">
        <f>'Expense Projection'!B38</f>
        <v>80698.705082051281</v>
      </c>
      <c r="F14" s="221">
        <f>'Expense Projection'!C38</f>
        <v>81516.892810159246</v>
      </c>
      <c r="G14" s="221">
        <f>'Expense Projection'!D38</f>
        <v>82342.678390175046</v>
      </c>
      <c r="H14" s="221">
        <f>'Expense Projection'!E38</f>
        <v>83175.576528741847</v>
      </c>
      <c r="I14" s="221">
        <f>'Expense Projection'!F38</f>
        <v>84015.030233284415</v>
      </c>
      <c r="J14" s="221">
        <f>'Expense Projection'!G38</f>
        <v>84860.403930495915</v>
      </c>
      <c r="K14" s="221">
        <f>'Expense Projection'!H38</f>
        <v>85710.976002646421</v>
      </c>
      <c r="L14" s="221">
        <f>'Expense Projection'!I38</f>
        <v>86565.930695323856</v>
      </c>
      <c r="M14" s="221">
        <f>'Expense Projection'!J38</f>
        <v>87424.349346644784</v>
      </c>
      <c r="N14" s="1"/>
    </row>
    <row r="15" spans="1:14" ht="12.75" customHeight="1">
      <c r="A15" s="7" t="s">
        <v>268</v>
      </c>
      <c r="B15" s="1"/>
      <c r="C15" s="210"/>
      <c r="D15" s="221">
        <f>'Expense Projection'!B25+'Expense Projection'!B27-'Loan Amortization'!$B$33</f>
        <v>6665.1762820512822</v>
      </c>
      <c r="E15" s="221">
        <f>'Expense Projection'!C25+'Expense Projection'!C27-'Loan Amortization'!$B$33</f>
        <v>6280.1359221592566</v>
      </c>
      <c r="F15" s="221">
        <f>'Expense Projection'!D25+'Expense Projection'!D27-'Loan Amortization'!$B$33</f>
        <v>5867.1801361750586</v>
      </c>
      <c r="G15" s="221">
        <f>'Expense Projection'!E25+'Expense Projection'!E27-'Loan Amortization'!$B$33</f>
        <v>5424.2850557070078</v>
      </c>
      <c r="H15" s="221">
        <f>'Expense Projection'!F25+'Expense Projection'!F27-'Loan Amortization'!$B$33</f>
        <v>4949.2800819050226</v>
      </c>
      <c r="I15" s="221">
        <f>'Expense Projection'!G25+'Expense Projection'!G27-'Loan Amortization'!$B$33</f>
        <v>4439.8372475023934</v>
      </c>
      <c r="J15" s="221">
        <f>'Expense Projection'!H25+'Expense Projection'!H27-'Loan Amortization'!$B$33</f>
        <v>3893.4598076055736</v>
      </c>
      <c r="K15" s="221">
        <f>'Expense Projection'!I25+'Expense Projection'!I27-'Loan Amortization'!$B$33</f>
        <v>3307.4700033162344</v>
      </c>
      <c r="L15" s="221">
        <f>'Expense Projection'!J25+'Expense Projection'!J27-'Loan Amortization'!$B$33</f>
        <v>2678.9959382159177</v>
      </c>
      <c r="M15" s="221">
        <f>'Expense Projection'!K25+'Expense Projection'!K27-'Loan Amortization'!$B$33</f>
        <v>2004.9575033958286</v>
      </c>
      <c r="N15" s="1"/>
    </row>
    <row r="16" spans="1:14" ht="12.75" customHeight="1">
      <c r="A16" s="1"/>
      <c r="B16" s="1"/>
      <c r="C16" s="59"/>
      <c r="D16" s="240"/>
      <c r="E16" s="240"/>
      <c r="F16" s="240"/>
      <c r="G16" s="240"/>
      <c r="H16" s="240"/>
      <c r="I16" s="240"/>
      <c r="J16" s="240"/>
      <c r="K16" s="240"/>
      <c r="L16" s="240"/>
      <c r="M16" s="240"/>
      <c r="N16" s="1"/>
    </row>
    <row r="17" spans="1:14" ht="12.75" customHeight="1">
      <c r="A17" s="7" t="s">
        <v>273</v>
      </c>
      <c r="B17" s="1"/>
      <c r="C17" s="238">
        <f>+C14-C15+'PP&amp;E'!C27</f>
        <v>75000</v>
      </c>
      <c r="D17" s="221">
        <f t="shared" ref="D17:M17" si="2">+D14-D15</f>
        <v>74033.5288</v>
      </c>
      <c r="E17" s="221">
        <f t="shared" si="2"/>
        <v>74418.569159892024</v>
      </c>
      <c r="F17" s="221">
        <f t="shared" si="2"/>
        <v>75649.712673984191</v>
      </c>
      <c r="G17" s="221">
        <f t="shared" si="2"/>
        <v>76918.393334468041</v>
      </c>
      <c r="H17" s="221">
        <f t="shared" si="2"/>
        <v>78226.29644683683</v>
      </c>
      <c r="I17" s="221">
        <f t="shared" si="2"/>
        <v>79575.192985782021</v>
      </c>
      <c r="J17" s="221">
        <f t="shared" si="2"/>
        <v>80966.944122890345</v>
      </c>
      <c r="K17" s="221">
        <f t="shared" si="2"/>
        <v>82403.505999330184</v>
      </c>
      <c r="L17" s="221">
        <f t="shared" si="2"/>
        <v>83886.934757107942</v>
      </c>
      <c r="M17" s="221">
        <f t="shared" si="2"/>
        <v>85419.391843248959</v>
      </c>
      <c r="N17" s="1"/>
    </row>
    <row r="18" spans="1:14" ht="12.75" customHeight="1">
      <c r="A18" s="7" t="s">
        <v>265</v>
      </c>
      <c r="B18" s="1"/>
      <c r="C18" s="59">
        <v>1</v>
      </c>
      <c r="D18" s="240">
        <f t="shared" ref="D18:M18" si="3">D11</f>
        <v>0.90909090909090906</v>
      </c>
      <c r="E18" s="240">
        <f t="shared" si="3"/>
        <v>0.82644628099173545</v>
      </c>
      <c r="F18" s="240">
        <f t="shared" si="3"/>
        <v>0.75131480090157754</v>
      </c>
      <c r="G18" s="240">
        <f t="shared" si="3"/>
        <v>0.68301345536507052</v>
      </c>
      <c r="H18" s="240">
        <f t="shared" si="3"/>
        <v>0.62092132305915493</v>
      </c>
      <c r="I18" s="240">
        <f t="shared" si="3"/>
        <v>0.56447393005377722</v>
      </c>
      <c r="J18" s="240">
        <f t="shared" si="3"/>
        <v>0.51315811823070645</v>
      </c>
      <c r="K18" s="240">
        <f t="shared" si="3"/>
        <v>0.46650738020973315</v>
      </c>
      <c r="L18" s="240">
        <f t="shared" si="3"/>
        <v>0.42409761837248466</v>
      </c>
      <c r="M18" s="240">
        <f t="shared" si="3"/>
        <v>0.38554328942953148</v>
      </c>
      <c r="N18" s="1"/>
    </row>
    <row r="19" spans="1:14" ht="12.75" customHeight="1">
      <c r="A19" s="7" t="s">
        <v>280</v>
      </c>
      <c r="B19" s="47"/>
      <c r="C19" s="238">
        <f t="shared" ref="C19:M19" si="4">C17*C18</f>
        <v>75000</v>
      </c>
      <c r="D19" s="221">
        <f t="shared" si="4"/>
        <v>67303.207999999999</v>
      </c>
      <c r="E19" s="221">
        <f t="shared" si="4"/>
        <v>61502.949718919022</v>
      </c>
      <c r="F19" s="221">
        <f t="shared" si="4"/>
        <v>56836.748815915977</v>
      </c>
      <c r="G19" s="221">
        <f t="shared" si="4"/>
        <v>52536.297612504626</v>
      </c>
      <c r="H19" s="221">
        <f t="shared" si="4"/>
        <v>48572.375487787598</v>
      </c>
      <c r="I19" s="221">
        <f t="shared" si="4"/>
        <v>44918.121919472142</v>
      </c>
      <c r="J19" s="221">
        <f t="shared" si="4"/>
        <v>41548.844684993164</v>
      </c>
      <c r="K19" s="221">
        <f t="shared" si="4"/>
        <v>38441.843703844555</v>
      </c>
      <c r="L19" s="221">
        <f t="shared" si="4"/>
        <v>35576.249243057486</v>
      </c>
      <c r="M19" s="220">
        <f t="shared" si="4"/>
        <v>32932.873312316297</v>
      </c>
      <c r="N19" s="1"/>
    </row>
    <row r="20" spans="1:14" ht="12.75" customHeight="1">
      <c r="A20" s="1"/>
      <c r="B20" s="1"/>
      <c r="C20" s="59"/>
      <c r="D20" s="240"/>
      <c r="E20" s="240"/>
      <c r="F20" s="240"/>
      <c r="G20" s="240"/>
      <c r="H20" s="240"/>
      <c r="I20" s="240"/>
      <c r="J20" s="240"/>
      <c r="K20" s="240"/>
      <c r="L20" s="240"/>
      <c r="M20" s="240"/>
      <c r="N20" s="1"/>
    </row>
    <row r="21" spans="1:14" ht="12.75" customHeight="1">
      <c r="A21" s="7" t="s">
        <v>282</v>
      </c>
      <c r="B21" s="1"/>
      <c r="C21" s="238">
        <f t="shared" ref="C21:M21" si="5">C10-C17</f>
        <v>-75000</v>
      </c>
      <c r="D21" s="221">
        <f t="shared" si="5"/>
        <v>12395.271200000003</v>
      </c>
      <c r="E21" s="221">
        <f t="shared" si="5"/>
        <v>14108.819640107991</v>
      </c>
      <c r="F21" s="221">
        <f t="shared" si="5"/>
        <v>15059.459574335822</v>
      </c>
      <c r="G21" s="221">
        <f t="shared" si="5"/>
        <v>16059.724278495298</v>
      </c>
      <c r="H21" s="221">
        <f t="shared" si="5"/>
        <v>17112.093407981141</v>
      </c>
      <c r="I21" s="221">
        <f t="shared" si="5"/>
        <v>18219.168583021674</v>
      </c>
      <c r="J21" s="221">
        <f t="shared" si="5"/>
        <v>19383.679302936973</v>
      </c>
      <c r="K21" s="221">
        <f t="shared" si="5"/>
        <v>20608.489141454309</v>
      </c>
      <c r="L21" s="221">
        <f t="shared" si="5"/>
        <v>21896.602236010527</v>
      </c>
      <c r="M21" s="221">
        <f t="shared" si="5"/>
        <v>23251.1700845335</v>
      </c>
      <c r="N21" s="1"/>
    </row>
    <row r="22" spans="1:14" ht="12.75" customHeight="1">
      <c r="A22" s="7" t="s">
        <v>283</v>
      </c>
      <c r="B22" s="1"/>
      <c r="C22" s="238">
        <f t="shared" ref="C22:M22" si="6">+C12-C19</f>
        <v>-75000</v>
      </c>
      <c r="D22" s="221">
        <f t="shared" si="6"/>
        <v>11268.428363636369</v>
      </c>
      <c r="E22" s="221">
        <f t="shared" si="6"/>
        <v>11660.181520750404</v>
      </c>
      <c r="F22" s="221">
        <f t="shared" si="6"/>
        <v>11314.394871777484</v>
      </c>
      <c r="G22" s="221">
        <f t="shared" si="6"/>
        <v>10969.007771665383</v>
      </c>
      <c r="H22" s="221">
        <f t="shared" si="6"/>
        <v>10625.263679195494</v>
      </c>
      <c r="I22" s="221">
        <f t="shared" si="6"/>
        <v>10284.245692370554</v>
      </c>
      <c r="J22" s="221">
        <f t="shared" si="6"/>
        <v>9946.8923954826314</v>
      </c>
      <c r="K22" s="221">
        <f t="shared" si="6"/>
        <v>9614.0122794605777</v>
      </c>
      <c r="L22" s="221">
        <f t="shared" si="6"/>
        <v>9286.2968587416835</v>
      </c>
      <c r="M22" s="221">
        <f t="shared" si="6"/>
        <v>8964.3325974765612</v>
      </c>
      <c r="N22" s="1"/>
    </row>
    <row r="23" spans="1:14" ht="12.75" customHeight="1">
      <c r="A23" s="1"/>
      <c r="B23" s="1"/>
      <c r="C23" s="59"/>
      <c r="D23" s="240"/>
      <c r="E23" s="240"/>
      <c r="F23" s="240"/>
      <c r="G23" s="240"/>
      <c r="H23" s="240"/>
      <c r="I23" s="240"/>
      <c r="J23" s="240"/>
      <c r="K23" s="240"/>
      <c r="L23" s="240"/>
      <c r="M23" s="240"/>
      <c r="N23" s="1"/>
    </row>
    <row r="24" spans="1:14" ht="12.75" customHeight="1">
      <c r="A24" s="7" t="s">
        <v>285</v>
      </c>
      <c r="B24" s="190">
        <f>SUM(C12:M12)</f>
        <v>584102.56852936791</v>
      </c>
      <c r="C24" s="59"/>
      <c r="D24" s="240"/>
      <c r="E24" s="240"/>
      <c r="F24" s="240"/>
      <c r="G24" s="240"/>
      <c r="H24" s="240"/>
      <c r="I24" s="240"/>
      <c r="J24" s="240"/>
      <c r="K24" s="240"/>
      <c r="L24" s="240"/>
      <c r="M24" s="240"/>
      <c r="N24" s="1"/>
    </row>
    <row r="25" spans="1:14" ht="12.75" customHeight="1">
      <c r="A25" s="7" t="s">
        <v>286</v>
      </c>
      <c r="B25" s="47">
        <f>SUM(C19:M19)</f>
        <v>555169.51249881089</v>
      </c>
      <c r="C25" s="238"/>
      <c r="D25" s="221"/>
      <c r="E25" s="221"/>
      <c r="F25" s="221"/>
      <c r="G25" s="221"/>
      <c r="H25" s="221"/>
      <c r="I25" s="221"/>
      <c r="J25" s="221"/>
      <c r="K25" s="221"/>
      <c r="L25" s="221"/>
      <c r="M25" s="221"/>
      <c r="N25" s="1"/>
    </row>
    <row r="26" spans="1:14" ht="12.75" customHeight="1">
      <c r="A26" s="7" t="s">
        <v>288</v>
      </c>
      <c r="B26" s="241">
        <f>B24-B25</f>
        <v>28933.056030557025</v>
      </c>
      <c r="C26" s="59"/>
      <c r="D26" s="240"/>
      <c r="E26" s="240"/>
      <c r="F26" s="240"/>
      <c r="G26" s="240"/>
      <c r="H26" s="240"/>
      <c r="I26" s="240"/>
      <c r="J26" s="240"/>
      <c r="K26" s="240"/>
      <c r="L26" s="240"/>
      <c r="M26" s="240"/>
      <c r="N26" s="1"/>
    </row>
    <row r="27" spans="1:14" ht="12.75" customHeight="1">
      <c r="A27" s="7" t="s">
        <v>289</v>
      </c>
      <c r="B27" s="242">
        <f>IRR(C21:M21)</f>
        <v>0.17415658526037481</v>
      </c>
      <c r="C27" s="59"/>
      <c r="D27" s="240"/>
      <c r="E27" s="240"/>
      <c r="F27" s="240"/>
      <c r="G27" s="240"/>
      <c r="H27" s="240"/>
      <c r="I27" s="240"/>
      <c r="J27" s="240"/>
      <c r="K27" s="240"/>
      <c r="L27" s="240"/>
      <c r="M27" s="240"/>
      <c r="N27" s="1"/>
    </row>
    <row r="28" spans="1:14" ht="12.75" customHeight="1">
      <c r="A28" s="7" t="s">
        <v>290</v>
      </c>
      <c r="B28" s="243">
        <f>B24/B25</f>
        <v>1.0521157148927895</v>
      </c>
      <c r="C28" s="59"/>
      <c r="D28" s="240"/>
      <c r="E28" s="240"/>
      <c r="F28" s="240"/>
      <c r="G28" s="240"/>
      <c r="H28" s="240"/>
      <c r="I28" s="240"/>
      <c r="J28" s="240"/>
      <c r="K28" s="240"/>
      <c r="L28" s="240"/>
      <c r="M28" s="240"/>
      <c r="N28" s="1"/>
    </row>
    <row r="29" spans="1:14" ht="12.75" customHeight="1">
      <c r="A29" s="7"/>
      <c r="B29" s="244"/>
      <c r="C29" s="59"/>
      <c r="D29" s="240"/>
      <c r="E29" s="240"/>
      <c r="F29" s="240"/>
      <c r="G29" s="240"/>
      <c r="H29" s="240"/>
      <c r="I29" s="240"/>
      <c r="J29" s="240"/>
      <c r="K29" s="240"/>
      <c r="L29" s="240"/>
      <c r="M29" s="240"/>
      <c r="N29" s="1"/>
    </row>
    <row r="30" spans="1:14" ht="12.75" customHeight="1">
      <c r="A30" s="179" t="s">
        <v>292</v>
      </c>
      <c r="B30" s="1"/>
      <c r="C30" s="245"/>
      <c r="D30" s="227">
        <f>'Operations Summary'!C28/'PP&amp;E'!$C$27</f>
        <v>5.5008911212307721E-2</v>
      </c>
      <c r="E30" s="227">
        <f>'Operations Summary'!D28/'PP&amp;E'!$C$27</f>
        <v>6.7300761502471385E-2</v>
      </c>
      <c r="F30" s="227">
        <f>'Operations Summary'!E28/'PP&amp;E'!$C$27</f>
        <v>8.0318341038191701E-2</v>
      </c>
      <c r="G30" s="227">
        <f>'Operations Summary'!F28/'PP&amp;E'!$C$27</f>
        <v>9.4104394408526318E-2</v>
      </c>
      <c r="H30" s="227">
        <f>'Operations Summary'!G28/'PP&amp;E'!$C$27</f>
        <v>0.10870425236672214</v>
      </c>
      <c r="I30" s="227">
        <f>'Operations Summary'!H28/'PP&amp;E'!$C$27</f>
        <v>0.1241659933277547</v>
      </c>
      <c r="J30" s="227">
        <f>'Operations Summary'!I28/'PP&amp;E'!$C$27</f>
        <v>0.14054061526253658</v>
      </c>
      <c r="K30" s="227">
        <f>'Operations Summary'!J28/'PP&amp;E'!$C$27</f>
        <v>0.1578822186764221</v>
      </c>
      <c r="L30" s="227">
        <f>'Operations Summary'!K28/'PP&amp;E'!$C$27</f>
        <v>0.17624820140614736</v>
      </c>
      <c r="M30" s="227">
        <f>'Operations Summary'!L28/'PP&amp;E'!$C$27</f>
        <v>0.19569946601907284</v>
      </c>
      <c r="N30" s="246"/>
    </row>
    <row r="31" spans="1:14" ht="12.75" customHeight="1">
      <c r="A31" s="7" t="s">
        <v>296</v>
      </c>
      <c r="B31" s="1"/>
      <c r="C31" s="59"/>
      <c r="D31" s="240"/>
      <c r="E31" s="240"/>
      <c r="F31" s="240"/>
      <c r="G31" s="240"/>
      <c r="H31" s="240"/>
      <c r="I31" s="240"/>
      <c r="J31" s="240"/>
      <c r="K31" s="240"/>
      <c r="L31" s="240"/>
      <c r="M31" s="240"/>
      <c r="N31" s="1"/>
    </row>
    <row r="32" spans="1:14" ht="12.75" customHeight="1">
      <c r="A32" s="7" t="s">
        <v>297</v>
      </c>
      <c r="B32" s="14">
        <f>AVERAGE(C30:M30)</f>
        <v>0.11999731552201527</v>
      </c>
      <c r="C32" s="59"/>
      <c r="D32" s="240"/>
      <c r="E32" s="240"/>
      <c r="F32" s="240"/>
      <c r="G32" s="240"/>
      <c r="H32" s="240"/>
      <c r="I32" s="240"/>
      <c r="J32" s="240"/>
      <c r="K32" s="240"/>
      <c r="L32" s="240"/>
      <c r="M32" s="240"/>
      <c r="N32" s="1"/>
    </row>
    <row r="33" spans="1:14" ht="12.75" customHeight="1">
      <c r="A33" s="7"/>
      <c r="B33" s="1"/>
      <c r="C33" s="59"/>
      <c r="D33" s="240"/>
      <c r="E33" s="240"/>
      <c r="F33" s="240"/>
      <c r="G33" s="240"/>
      <c r="H33" s="240"/>
      <c r="I33" s="240"/>
      <c r="J33" s="240"/>
      <c r="K33" s="240"/>
      <c r="L33" s="240"/>
      <c r="M33" s="240"/>
      <c r="N33" s="1"/>
    </row>
    <row r="34" spans="1:14" ht="12.75" customHeight="1">
      <c r="A34" s="179" t="s">
        <v>299</v>
      </c>
      <c r="B34" s="1"/>
      <c r="C34" s="245"/>
      <c r="D34" s="227">
        <f>'Operations Summary'!C28/('PP&amp;E'!$C$27-'PP&amp;E'!$B$33)</f>
        <v>5.5008911212307723</v>
      </c>
      <c r="E34" s="227">
        <f>'Operations Summary'!D28/('PP&amp;E'!$C$27-'PP&amp;E'!$B$33)</f>
        <v>6.7300761502471387</v>
      </c>
      <c r="F34" s="227">
        <f>'Operations Summary'!E28/('PP&amp;E'!$C$27-'PP&amp;E'!$B$33)</f>
        <v>8.0318341038191701</v>
      </c>
      <c r="G34" s="227">
        <f>'Operations Summary'!F28/('PP&amp;E'!$C$27-'PP&amp;E'!$B$33)</f>
        <v>9.4104394408526311</v>
      </c>
      <c r="H34" s="227">
        <f>'Operations Summary'!G28/('PP&amp;E'!$C$27-'PP&amp;E'!$B$33)</f>
        <v>10.870425236672213</v>
      </c>
      <c r="I34" s="227">
        <f>'Operations Summary'!H28/('PP&amp;E'!$C$27-'PP&amp;E'!$B$33)</f>
        <v>12.416599332775469</v>
      </c>
      <c r="J34" s="227">
        <f>'Operations Summary'!I28/('PP&amp;E'!$C$27-'PP&amp;E'!$B$33)</f>
        <v>14.05406152625366</v>
      </c>
      <c r="K34" s="227">
        <f>'Operations Summary'!J28/('PP&amp;E'!$C$27-'PP&amp;E'!$B$33)</f>
        <v>15.788221867642211</v>
      </c>
      <c r="L34" s="227">
        <f>'Operations Summary'!K28/('PP&amp;E'!$C$27-'PP&amp;E'!$B$33)</f>
        <v>17.624820140614737</v>
      </c>
      <c r="M34" s="227">
        <f>'Operations Summary'!L28/('PP&amp;E'!$C$27-'PP&amp;E'!$B$33)</f>
        <v>19.569946601907283</v>
      </c>
      <c r="N34" s="1"/>
    </row>
    <row r="35" spans="1:14" ht="12.75" customHeight="1">
      <c r="A35" s="7" t="s">
        <v>301</v>
      </c>
      <c r="B35" s="1"/>
      <c r="C35" s="59"/>
      <c r="D35" s="240"/>
      <c r="E35" s="240"/>
      <c r="F35" s="240"/>
      <c r="G35" s="240"/>
      <c r="H35" s="240"/>
      <c r="I35" s="240"/>
      <c r="J35" s="240"/>
      <c r="K35" s="240"/>
      <c r="L35" s="240"/>
      <c r="M35" s="240"/>
      <c r="N35" s="1"/>
    </row>
    <row r="36" spans="1:14" ht="12.75" customHeight="1">
      <c r="A36" s="7" t="s">
        <v>302</v>
      </c>
      <c r="B36" s="14">
        <f>AVERAGE(C34:M34)</f>
        <v>11.999731552201528</v>
      </c>
      <c r="C36" s="59"/>
      <c r="D36" s="240"/>
      <c r="E36" s="240"/>
      <c r="F36" s="240"/>
      <c r="G36" s="240"/>
      <c r="H36" s="240"/>
      <c r="I36" s="240"/>
      <c r="J36" s="240"/>
      <c r="K36" s="240"/>
      <c r="L36" s="240"/>
      <c r="M36" s="240"/>
      <c r="N36" s="1"/>
    </row>
    <row r="37" spans="1:14" ht="12.75" customHeight="1">
      <c r="A37" s="1"/>
      <c r="B37" s="1"/>
      <c r="C37" s="59"/>
      <c r="D37" s="240"/>
      <c r="E37" s="240"/>
      <c r="F37" s="240"/>
      <c r="G37" s="240"/>
      <c r="H37" s="240"/>
      <c r="I37" s="240"/>
      <c r="J37" s="240"/>
      <c r="K37" s="240"/>
      <c r="L37" s="240"/>
      <c r="M37" s="240"/>
      <c r="N37" s="1"/>
    </row>
    <row r="38" spans="1:14" ht="12.75" customHeight="1">
      <c r="A38" s="179" t="s">
        <v>303</v>
      </c>
      <c r="B38" s="1" t="str">
        <f>IF(MIN(D56:M56)&gt;0,MIN(D56:M56),"")</f>
        <v/>
      </c>
      <c r="C38" s="59"/>
      <c r="D38" s="240"/>
      <c r="E38" s="240"/>
      <c r="F38" s="240"/>
      <c r="G38" s="240"/>
      <c r="H38" s="240"/>
      <c r="I38" s="240"/>
      <c r="J38" s="240"/>
      <c r="K38" s="240"/>
      <c r="L38" s="240"/>
      <c r="M38" s="240"/>
      <c r="N38" s="1"/>
    </row>
    <row r="39" spans="1:14" ht="12.75" customHeight="1">
      <c r="A39" s="7" t="s">
        <v>304</v>
      </c>
      <c r="B39" s="1"/>
      <c r="C39" s="59"/>
      <c r="D39" s="240"/>
      <c r="E39" s="240"/>
      <c r="F39" s="240"/>
      <c r="G39" s="240"/>
      <c r="H39" s="240"/>
      <c r="I39" s="240"/>
      <c r="J39" s="240"/>
      <c r="K39" s="240"/>
      <c r="L39" s="240"/>
      <c r="M39" s="240"/>
      <c r="N39" s="1"/>
    </row>
    <row r="40" spans="1:14" ht="12.75" customHeight="1">
      <c r="A40" s="1"/>
      <c r="B40" s="1"/>
      <c r="C40" s="59"/>
      <c r="D40" s="240"/>
      <c r="E40" s="240"/>
      <c r="F40" s="240"/>
      <c r="G40" s="240"/>
      <c r="H40" s="240"/>
      <c r="I40" s="240"/>
      <c r="J40" s="240"/>
      <c r="K40" s="240"/>
      <c r="L40" s="240"/>
      <c r="M40" s="240"/>
      <c r="N40" s="1"/>
    </row>
    <row r="41" spans="1:14" ht="12.75" customHeight="1">
      <c r="A41" s="1"/>
      <c r="B41" s="1"/>
      <c r="C41" s="59"/>
      <c r="D41" s="1"/>
      <c r="E41" s="1"/>
      <c r="F41" s="1"/>
      <c r="G41" s="1"/>
      <c r="H41" s="1"/>
      <c r="I41" s="1"/>
      <c r="J41" s="1"/>
      <c r="K41" s="1"/>
      <c r="L41" s="1"/>
      <c r="M41" s="1"/>
      <c r="N41" s="1"/>
    </row>
    <row r="42" spans="1:14" ht="12.75" customHeight="1">
      <c r="A42" s="1"/>
      <c r="B42" s="1"/>
      <c r="C42" s="59"/>
      <c r="D42" s="1"/>
      <c r="E42" s="1"/>
      <c r="F42" s="1"/>
      <c r="G42" s="1"/>
      <c r="H42" s="1"/>
      <c r="I42" s="1"/>
      <c r="J42" s="1"/>
      <c r="K42" s="1"/>
      <c r="L42" s="1"/>
      <c r="M42" s="1"/>
      <c r="N42" s="1"/>
    </row>
    <row r="43" spans="1:14" ht="12.75" customHeight="1">
      <c r="A43" s="1"/>
      <c r="B43" s="1"/>
      <c r="C43" s="59"/>
      <c r="D43" s="1"/>
      <c r="E43" s="1"/>
      <c r="F43" s="1"/>
      <c r="G43" s="1"/>
      <c r="H43" s="1"/>
      <c r="I43" s="1"/>
      <c r="J43" s="1"/>
      <c r="K43" s="1"/>
      <c r="L43" s="1"/>
      <c r="M43" s="1"/>
      <c r="N43" s="1"/>
    </row>
    <row r="44" spans="1:14" ht="12.75" customHeight="1">
      <c r="A44" s="1"/>
      <c r="B44" s="1"/>
      <c r="C44" s="59"/>
      <c r="D44" s="1"/>
      <c r="E44" s="1"/>
      <c r="F44" s="1"/>
      <c r="G44" s="1"/>
      <c r="H44" s="1"/>
      <c r="I44" s="1"/>
      <c r="J44" s="1"/>
      <c r="K44" s="1"/>
      <c r="L44" s="1"/>
      <c r="M44" s="1"/>
      <c r="N44" s="1"/>
    </row>
    <row r="45" spans="1:14" ht="12.75" customHeight="1">
      <c r="A45" s="1"/>
      <c r="B45" s="1"/>
      <c r="C45" s="59"/>
      <c r="D45" s="1"/>
      <c r="E45" s="1"/>
      <c r="F45" s="1"/>
      <c r="G45" s="1"/>
      <c r="H45" s="1"/>
      <c r="I45" s="1"/>
      <c r="J45" s="1"/>
      <c r="K45" s="1"/>
      <c r="L45" s="1"/>
      <c r="M45" s="1"/>
      <c r="N45" s="1"/>
    </row>
    <row r="46" spans="1:14" ht="12.75" customHeight="1">
      <c r="A46" s="1"/>
      <c r="B46" s="1"/>
      <c r="C46" s="59"/>
      <c r="D46" s="1"/>
      <c r="E46" s="1"/>
      <c r="F46" s="1"/>
      <c r="G46" s="1"/>
      <c r="H46" s="1"/>
      <c r="I46" s="1"/>
      <c r="J46" s="1"/>
      <c r="K46" s="1"/>
      <c r="L46" s="1"/>
      <c r="M46" s="1"/>
      <c r="N46" s="1"/>
    </row>
    <row r="47" spans="1:14" ht="12.75" customHeight="1">
      <c r="A47" s="1"/>
      <c r="B47" s="1"/>
      <c r="C47" s="59"/>
      <c r="D47" s="1"/>
      <c r="E47" s="1"/>
      <c r="F47" s="1"/>
      <c r="G47" s="1"/>
      <c r="H47" s="1"/>
      <c r="I47" s="1"/>
      <c r="J47" s="1"/>
      <c r="K47" s="1"/>
      <c r="L47" s="1"/>
      <c r="M47" s="1"/>
      <c r="N47" s="1"/>
    </row>
    <row r="48" spans="1:14" ht="12.75" customHeight="1">
      <c r="A48" s="1"/>
      <c r="B48" s="1"/>
      <c r="C48" s="59"/>
      <c r="D48" s="1"/>
      <c r="E48" s="1"/>
      <c r="F48" s="1"/>
      <c r="G48" s="1"/>
      <c r="H48" s="1"/>
      <c r="I48" s="1"/>
      <c r="J48" s="1"/>
      <c r="K48" s="1"/>
      <c r="L48" s="1"/>
      <c r="M48" s="1"/>
      <c r="N48" s="1"/>
    </row>
    <row r="49" spans="1:14" ht="12.75" customHeight="1">
      <c r="A49" s="1"/>
      <c r="B49" s="1"/>
      <c r="C49" s="59"/>
      <c r="D49" s="1"/>
      <c r="E49" s="1"/>
      <c r="F49" s="1"/>
      <c r="G49" s="1"/>
      <c r="H49" s="1"/>
      <c r="I49" s="1"/>
      <c r="J49" s="1"/>
      <c r="K49" s="1"/>
      <c r="L49" s="1"/>
      <c r="M49" s="1"/>
      <c r="N49" s="1"/>
    </row>
    <row r="50" spans="1:14" ht="12.75" customHeight="1">
      <c r="A50" s="1"/>
      <c r="B50" s="1"/>
      <c r="C50" s="59"/>
      <c r="D50" s="1"/>
      <c r="E50" s="1"/>
      <c r="F50" s="1"/>
      <c r="G50" s="1"/>
      <c r="H50" s="1"/>
      <c r="I50" s="1"/>
      <c r="J50" s="1"/>
      <c r="K50" s="1"/>
      <c r="L50" s="1"/>
      <c r="M50" s="1"/>
      <c r="N50" s="1"/>
    </row>
    <row r="51" spans="1:14" ht="12.75" customHeight="1">
      <c r="A51" s="1"/>
      <c r="B51" s="1"/>
      <c r="C51" s="59"/>
      <c r="D51" s="1"/>
      <c r="E51" s="1"/>
      <c r="F51" s="1"/>
      <c r="G51" s="1"/>
      <c r="H51" s="1"/>
      <c r="I51" s="1"/>
      <c r="J51" s="1"/>
      <c r="K51" s="1"/>
      <c r="L51" s="1"/>
      <c r="M51" s="1"/>
      <c r="N51" s="1"/>
    </row>
    <row r="52" spans="1:14" ht="12.75" customHeight="1">
      <c r="A52" s="1"/>
      <c r="B52" s="1"/>
      <c r="C52" s="59"/>
      <c r="D52" s="1"/>
      <c r="E52" s="1"/>
      <c r="F52" s="1"/>
      <c r="G52" s="1"/>
      <c r="H52" s="1"/>
      <c r="I52" s="1"/>
      <c r="J52" s="1"/>
      <c r="K52" s="1"/>
      <c r="L52" s="1"/>
      <c r="M52" s="1"/>
      <c r="N52" s="1"/>
    </row>
    <row r="53" spans="1:14" ht="12.75" customHeight="1">
      <c r="C53" s="234"/>
    </row>
    <row r="54" spans="1:14" ht="12.75" customHeight="1">
      <c r="C54" s="234"/>
    </row>
    <row r="55" spans="1:14" ht="12.75" customHeight="1">
      <c r="C55" s="234"/>
    </row>
    <row r="56" spans="1:14" ht="12.75" customHeight="1">
      <c r="C56" s="234"/>
      <c r="D56" s="246" t="str">
        <f>IF(SUM('Operations Summary'!$C$37:D37)&gt;'PP&amp;E'!$C$27,1,"")</f>
        <v/>
      </c>
      <c r="E56" s="246" t="str">
        <f>IF(SUM('Operations Summary'!$C$37:E37)&gt;'PP&amp;E'!$C$27,2,"")</f>
        <v/>
      </c>
      <c r="F56" s="246" t="str">
        <f>IF(SUM('Operations Summary'!$C$37:F37)&gt;'PP&amp;E'!$C$27,3,"")</f>
        <v/>
      </c>
      <c r="G56" s="246" t="str">
        <f>IF(SUM('Operations Summary'!$C$37:G37)&gt;'PP&amp;E'!$C$27,4,"")</f>
        <v/>
      </c>
      <c r="H56" s="246" t="str">
        <f>IF(SUM('Operations Summary'!$C$37:H37)&gt;'PP&amp;E'!$C$27,5,"")</f>
        <v/>
      </c>
      <c r="I56" s="246" t="str">
        <f>IF(SUM('Operations Summary'!$C$37:I37)&gt;'PP&amp;E'!$C$27,6,"")</f>
        <v/>
      </c>
      <c r="J56" s="246" t="str">
        <f>IF(SUM('Operations Summary'!$C$37:J37)&gt;'PP&amp;E'!$C$27,7,"")</f>
        <v/>
      </c>
      <c r="K56" s="246" t="str">
        <f>IF(SUM('Operations Summary'!$C$37:K37)&gt;'PP&amp;E'!$C$27,8,"")</f>
        <v/>
      </c>
      <c r="L56" s="246" t="str">
        <f>IF(SUM('Operations Summary'!$C$37:L37)&gt;'PP&amp;E'!$C$27,9,"")</f>
        <v/>
      </c>
      <c r="M56" s="246" t="str">
        <f>IF(SUM('Operations Summary'!$C$37:M37)&gt;'PP&amp;E'!$C$27,10,"")</f>
        <v/>
      </c>
    </row>
    <row r="57" spans="1:14" ht="12.75" customHeight="1">
      <c r="C57" s="234"/>
    </row>
    <row r="58" spans="1:14" ht="12.75" customHeight="1">
      <c r="C58" s="234"/>
    </row>
    <row r="59" spans="1:14" ht="12.75" customHeight="1">
      <c r="C59" s="234"/>
    </row>
    <row r="60" spans="1:14" ht="12.75" customHeight="1">
      <c r="C60" s="234"/>
    </row>
    <row r="61" spans="1:14" ht="12.75" customHeight="1">
      <c r="C61" s="234"/>
    </row>
    <row r="62" spans="1:14" ht="12.75" customHeight="1">
      <c r="C62" s="234"/>
    </row>
    <row r="63" spans="1:14" ht="12.75" customHeight="1">
      <c r="C63" s="234"/>
    </row>
    <row r="64" spans="1:14" ht="12.75" customHeight="1">
      <c r="C64" s="234"/>
    </row>
    <row r="65" spans="3:3" ht="12.75" customHeight="1">
      <c r="C65" s="234"/>
    </row>
    <row r="66" spans="3:3" ht="12.75" customHeight="1">
      <c r="C66" s="234"/>
    </row>
    <row r="67" spans="3:3" ht="12.75" customHeight="1">
      <c r="C67" s="234"/>
    </row>
    <row r="68" spans="3:3" ht="12.75" customHeight="1">
      <c r="C68" s="234"/>
    </row>
    <row r="69" spans="3:3" ht="12.75" customHeight="1">
      <c r="C69" s="234"/>
    </row>
    <row r="70" spans="3:3" ht="12.75" customHeight="1">
      <c r="C70" s="234"/>
    </row>
    <row r="71" spans="3:3" ht="12.75" customHeight="1">
      <c r="C71" s="234"/>
    </row>
    <row r="72" spans="3:3" ht="12.75" customHeight="1">
      <c r="C72" s="234"/>
    </row>
    <row r="73" spans="3:3" ht="12.75" customHeight="1">
      <c r="C73" s="234"/>
    </row>
    <row r="74" spans="3:3" ht="12.75" customHeight="1">
      <c r="C74" s="234"/>
    </row>
    <row r="75" spans="3:3" ht="12.75" customHeight="1">
      <c r="C75" s="234"/>
    </row>
    <row r="76" spans="3:3" ht="12.75" customHeight="1">
      <c r="C76" s="234"/>
    </row>
    <row r="77" spans="3:3" ht="12.75" customHeight="1">
      <c r="C77" s="234"/>
    </row>
    <row r="78" spans="3:3" ht="12.75" customHeight="1">
      <c r="C78" s="234"/>
    </row>
    <row r="79" spans="3:3" ht="12.75" customHeight="1">
      <c r="C79" s="234"/>
    </row>
    <row r="80" spans="3:3" ht="12.75" customHeight="1">
      <c r="C80" s="234"/>
    </row>
    <row r="81" spans="3:3" ht="12.75" customHeight="1">
      <c r="C81" s="234"/>
    </row>
    <row r="82" spans="3:3" ht="12.75" customHeight="1">
      <c r="C82" s="234"/>
    </row>
    <row r="83" spans="3:3" ht="12.75" customHeight="1">
      <c r="C83" s="234"/>
    </row>
    <row r="84" spans="3:3" ht="12.75" customHeight="1">
      <c r="C84" s="234"/>
    </row>
    <row r="85" spans="3:3" ht="12.75" customHeight="1">
      <c r="C85" s="234"/>
    </row>
    <row r="86" spans="3:3" ht="12.75" customHeight="1">
      <c r="C86" s="234"/>
    </row>
    <row r="87" spans="3:3" ht="12.75" customHeight="1">
      <c r="C87" s="234"/>
    </row>
    <row r="88" spans="3:3" ht="12.75" customHeight="1">
      <c r="C88" s="234"/>
    </row>
    <row r="89" spans="3:3" ht="12.75" customHeight="1">
      <c r="C89" s="234"/>
    </row>
    <row r="90" spans="3:3" ht="12.75" customHeight="1">
      <c r="C90" s="234"/>
    </row>
    <row r="91" spans="3:3" ht="12.75" customHeight="1">
      <c r="C91" s="234"/>
    </row>
    <row r="92" spans="3:3" ht="12.75" customHeight="1">
      <c r="C92" s="234"/>
    </row>
    <row r="93" spans="3:3" ht="12.75" customHeight="1">
      <c r="C93" s="234"/>
    </row>
    <row r="94" spans="3:3" ht="12.75" customHeight="1">
      <c r="C94" s="234"/>
    </row>
    <row r="95" spans="3:3" ht="12.75" customHeight="1">
      <c r="C95" s="234"/>
    </row>
    <row r="96" spans="3:3" ht="12.75" customHeight="1">
      <c r="C96" s="234"/>
    </row>
    <row r="97" spans="3:3" ht="12.75" customHeight="1">
      <c r="C97" s="234"/>
    </row>
    <row r="98" spans="3:3" ht="12.75" customHeight="1">
      <c r="C98" s="234"/>
    </row>
    <row r="99" spans="3:3" ht="12.75" customHeight="1">
      <c r="C99" s="234"/>
    </row>
    <row r="100" spans="3:3" ht="12.75" customHeight="1">
      <c r="C100" s="234"/>
    </row>
    <row r="101" spans="3:3" ht="12.75" customHeight="1">
      <c r="C101" s="234"/>
    </row>
    <row r="102" spans="3:3" ht="12.75" customHeight="1">
      <c r="C102" s="234"/>
    </row>
    <row r="103" spans="3:3" ht="12.75" customHeight="1">
      <c r="C103" s="234"/>
    </row>
    <row r="104" spans="3:3" ht="12.75" customHeight="1">
      <c r="C104" s="234"/>
    </row>
    <row r="105" spans="3:3" ht="12.75" customHeight="1">
      <c r="C105" s="234"/>
    </row>
    <row r="106" spans="3:3" ht="12.75" customHeight="1">
      <c r="C106" s="234"/>
    </row>
    <row r="107" spans="3:3" ht="12.75" customHeight="1">
      <c r="C107" s="234"/>
    </row>
    <row r="108" spans="3:3" ht="12.75" customHeight="1">
      <c r="C108" s="234"/>
    </row>
    <row r="109" spans="3:3" ht="12.75" customHeight="1">
      <c r="C109" s="234"/>
    </row>
    <row r="110" spans="3:3" ht="12.75" customHeight="1">
      <c r="C110" s="234"/>
    </row>
    <row r="111" spans="3:3" ht="12.75" customHeight="1">
      <c r="C111" s="234"/>
    </row>
    <row r="112" spans="3:3" ht="12.75" customHeight="1">
      <c r="C112" s="234"/>
    </row>
    <row r="113" spans="3:3" ht="12.75" customHeight="1">
      <c r="C113" s="234"/>
    </row>
    <row r="114" spans="3:3" ht="12.75" customHeight="1">
      <c r="C114" s="234"/>
    </row>
    <row r="115" spans="3:3" ht="12.75" customHeight="1">
      <c r="C115" s="234"/>
    </row>
    <row r="116" spans="3:3" ht="12.75" customHeight="1">
      <c r="C116" s="234"/>
    </row>
    <row r="117" spans="3:3" ht="12.75" customHeight="1">
      <c r="C117" s="234"/>
    </row>
    <row r="118" spans="3:3" ht="12.75" customHeight="1">
      <c r="C118" s="234"/>
    </row>
    <row r="119" spans="3:3" ht="12.75" customHeight="1">
      <c r="C119" s="234"/>
    </row>
    <row r="120" spans="3:3" ht="12.75" customHeight="1">
      <c r="C120" s="234"/>
    </row>
    <row r="121" spans="3:3" ht="12.75" customHeight="1">
      <c r="C121" s="234"/>
    </row>
    <row r="122" spans="3:3" ht="12.75" customHeight="1">
      <c r="C122" s="234"/>
    </row>
    <row r="123" spans="3:3" ht="12.75" customHeight="1">
      <c r="C123" s="234"/>
    </row>
    <row r="124" spans="3:3" ht="12.75" customHeight="1">
      <c r="C124" s="234"/>
    </row>
    <row r="125" spans="3:3" ht="12.75" customHeight="1">
      <c r="C125" s="234"/>
    </row>
    <row r="126" spans="3:3" ht="12.75" customHeight="1">
      <c r="C126" s="234"/>
    </row>
    <row r="127" spans="3:3" ht="12.75" customHeight="1">
      <c r="C127" s="234"/>
    </row>
    <row r="128" spans="3:3" ht="12.75" customHeight="1">
      <c r="C128" s="234"/>
    </row>
    <row r="129" spans="3:3" ht="12.75" customHeight="1">
      <c r="C129" s="234"/>
    </row>
    <row r="130" spans="3:3" ht="12.75" customHeight="1">
      <c r="C130" s="234"/>
    </row>
    <row r="131" spans="3:3" ht="12.75" customHeight="1">
      <c r="C131" s="234"/>
    </row>
    <row r="132" spans="3:3" ht="12.75" customHeight="1">
      <c r="C132" s="234"/>
    </row>
    <row r="133" spans="3:3" ht="12.75" customHeight="1">
      <c r="C133" s="234"/>
    </row>
    <row r="134" spans="3:3" ht="12.75" customHeight="1">
      <c r="C134" s="234"/>
    </row>
    <row r="135" spans="3:3" ht="12.75" customHeight="1">
      <c r="C135" s="234"/>
    </row>
    <row r="136" spans="3:3" ht="12.75" customHeight="1">
      <c r="C136" s="234"/>
    </row>
    <row r="137" spans="3:3" ht="12.75" customHeight="1">
      <c r="C137" s="234"/>
    </row>
    <row r="138" spans="3:3" ht="12.75" customHeight="1">
      <c r="C138" s="234"/>
    </row>
    <row r="139" spans="3:3" ht="12.75" customHeight="1">
      <c r="C139" s="234"/>
    </row>
    <row r="140" spans="3:3" ht="12.75" customHeight="1">
      <c r="C140" s="234"/>
    </row>
    <row r="141" spans="3:3" ht="12.75" customHeight="1">
      <c r="C141" s="234"/>
    </row>
    <row r="142" spans="3:3" ht="12.75" customHeight="1">
      <c r="C142" s="234"/>
    </row>
    <row r="143" spans="3:3" ht="12.75" customHeight="1">
      <c r="C143" s="234"/>
    </row>
    <row r="144" spans="3:3" ht="12.75" customHeight="1">
      <c r="C144" s="234"/>
    </row>
    <row r="145" spans="3:3" ht="12.75" customHeight="1">
      <c r="C145" s="234"/>
    </row>
    <row r="146" spans="3:3" ht="12.75" customHeight="1">
      <c r="C146" s="234"/>
    </row>
    <row r="147" spans="3:3" ht="12.75" customHeight="1">
      <c r="C147" s="234"/>
    </row>
    <row r="148" spans="3:3" ht="12.75" customHeight="1">
      <c r="C148" s="234"/>
    </row>
    <row r="149" spans="3:3" ht="12.75" customHeight="1">
      <c r="C149" s="234"/>
    </row>
    <row r="150" spans="3:3" ht="12.75" customHeight="1">
      <c r="C150" s="234"/>
    </row>
    <row r="151" spans="3:3" ht="12.75" customHeight="1">
      <c r="C151" s="234"/>
    </row>
    <row r="152" spans="3:3" ht="12.75" customHeight="1">
      <c r="C152" s="234"/>
    </row>
    <row r="153" spans="3:3" ht="12.75" customHeight="1">
      <c r="C153" s="234"/>
    </row>
    <row r="154" spans="3:3" ht="12.75" customHeight="1">
      <c r="C154" s="234"/>
    </row>
    <row r="155" spans="3:3" ht="12.75" customHeight="1">
      <c r="C155" s="234"/>
    </row>
    <row r="156" spans="3:3" ht="12.75" customHeight="1">
      <c r="C156" s="234"/>
    </row>
    <row r="157" spans="3:3" ht="12.75" customHeight="1">
      <c r="C157" s="234"/>
    </row>
    <row r="158" spans="3:3" ht="12.75" customHeight="1">
      <c r="C158" s="234"/>
    </row>
    <row r="159" spans="3:3" ht="12.75" customHeight="1">
      <c r="C159" s="234"/>
    </row>
    <row r="160" spans="3:3" ht="12.75" customHeight="1">
      <c r="C160" s="234"/>
    </row>
    <row r="161" spans="3:3" ht="12.75" customHeight="1">
      <c r="C161" s="234"/>
    </row>
    <row r="162" spans="3:3" ht="12.75" customHeight="1">
      <c r="C162" s="234"/>
    </row>
    <row r="163" spans="3:3" ht="12.75" customHeight="1">
      <c r="C163" s="234"/>
    </row>
    <row r="164" spans="3:3" ht="12.75" customHeight="1">
      <c r="C164" s="234"/>
    </row>
    <row r="165" spans="3:3" ht="12.75" customHeight="1">
      <c r="C165" s="234"/>
    </row>
    <row r="166" spans="3:3" ht="12.75" customHeight="1">
      <c r="C166" s="234"/>
    </row>
    <row r="167" spans="3:3" ht="12.75" customHeight="1">
      <c r="C167" s="234"/>
    </row>
    <row r="168" spans="3:3" ht="12.75" customHeight="1">
      <c r="C168" s="234"/>
    </row>
    <row r="169" spans="3:3" ht="12.75" customHeight="1">
      <c r="C169" s="234"/>
    </row>
    <row r="170" spans="3:3" ht="12.75" customHeight="1">
      <c r="C170" s="234"/>
    </row>
    <row r="171" spans="3:3" ht="12.75" customHeight="1">
      <c r="C171" s="234"/>
    </row>
    <row r="172" spans="3:3" ht="12.75" customHeight="1">
      <c r="C172" s="234"/>
    </row>
    <row r="173" spans="3:3" ht="12.75" customHeight="1">
      <c r="C173" s="234"/>
    </row>
    <row r="174" spans="3:3" ht="12.75" customHeight="1">
      <c r="C174" s="234"/>
    </row>
    <row r="175" spans="3:3" ht="12.75" customHeight="1">
      <c r="C175" s="234"/>
    </row>
    <row r="176" spans="3:3" ht="12.75" customHeight="1">
      <c r="C176" s="234"/>
    </row>
    <row r="177" spans="3:3" ht="12.75" customHeight="1">
      <c r="C177" s="234"/>
    </row>
    <row r="178" spans="3:3" ht="12.75" customHeight="1">
      <c r="C178" s="234"/>
    </row>
    <row r="179" spans="3:3" ht="12.75" customHeight="1">
      <c r="C179" s="234"/>
    </row>
    <row r="180" spans="3:3" ht="12.75" customHeight="1">
      <c r="C180" s="234"/>
    </row>
    <row r="181" spans="3:3" ht="12.75" customHeight="1">
      <c r="C181" s="234"/>
    </row>
    <row r="182" spans="3:3" ht="12.75" customHeight="1">
      <c r="C182" s="234"/>
    </row>
    <row r="183" spans="3:3" ht="12.75" customHeight="1">
      <c r="C183" s="234"/>
    </row>
    <row r="184" spans="3:3" ht="12.75" customHeight="1">
      <c r="C184" s="234"/>
    </row>
    <row r="185" spans="3:3" ht="12.75" customHeight="1">
      <c r="C185" s="234"/>
    </row>
    <row r="186" spans="3:3" ht="12.75" customHeight="1">
      <c r="C186" s="234"/>
    </row>
    <row r="187" spans="3:3" ht="12.75" customHeight="1">
      <c r="C187" s="234"/>
    </row>
    <row r="188" spans="3:3" ht="12.75" customHeight="1">
      <c r="C188" s="234"/>
    </row>
    <row r="189" spans="3:3" ht="12.75" customHeight="1">
      <c r="C189" s="234"/>
    </row>
    <row r="190" spans="3:3" ht="12.75" customHeight="1">
      <c r="C190" s="234"/>
    </row>
    <row r="191" spans="3:3" ht="12.75" customHeight="1">
      <c r="C191" s="234"/>
    </row>
    <row r="192" spans="3:3" ht="12.75" customHeight="1">
      <c r="C192" s="234"/>
    </row>
    <row r="193" spans="3:3" ht="12.75" customHeight="1">
      <c r="C193" s="234"/>
    </row>
    <row r="194" spans="3:3" ht="12.75" customHeight="1">
      <c r="C194" s="234"/>
    </row>
    <row r="195" spans="3:3" ht="12.75" customHeight="1">
      <c r="C195" s="234"/>
    </row>
    <row r="196" spans="3:3" ht="12.75" customHeight="1">
      <c r="C196" s="234"/>
    </row>
    <row r="197" spans="3:3" ht="12.75" customHeight="1">
      <c r="C197" s="234"/>
    </row>
    <row r="198" spans="3:3" ht="12.75" customHeight="1">
      <c r="C198" s="234"/>
    </row>
    <row r="199" spans="3:3" ht="12.75" customHeight="1">
      <c r="C199" s="234"/>
    </row>
    <row r="200" spans="3:3" ht="12.75" customHeight="1">
      <c r="C200" s="234"/>
    </row>
    <row r="201" spans="3:3" ht="12.75" customHeight="1">
      <c r="C201" s="234"/>
    </row>
    <row r="202" spans="3:3" ht="12.75" customHeight="1">
      <c r="C202" s="234"/>
    </row>
    <row r="203" spans="3:3" ht="12.75" customHeight="1">
      <c r="C203" s="234"/>
    </row>
    <row r="204" spans="3:3" ht="12.75" customHeight="1">
      <c r="C204" s="234"/>
    </row>
    <row r="205" spans="3:3" ht="12.75" customHeight="1">
      <c r="C205" s="234"/>
    </row>
    <row r="206" spans="3:3" ht="12.75" customHeight="1">
      <c r="C206" s="234"/>
    </row>
    <row r="207" spans="3:3" ht="12.75" customHeight="1">
      <c r="C207" s="234"/>
    </row>
    <row r="208" spans="3:3" ht="12.75" customHeight="1">
      <c r="C208" s="234"/>
    </row>
    <row r="209" spans="3:3" ht="12.75" customHeight="1">
      <c r="C209" s="234"/>
    </row>
    <row r="210" spans="3:3" ht="12.75" customHeight="1">
      <c r="C210" s="234"/>
    </row>
    <row r="211" spans="3:3" ht="12.75" customHeight="1">
      <c r="C211" s="234"/>
    </row>
    <row r="212" spans="3:3" ht="12.75" customHeight="1">
      <c r="C212" s="234"/>
    </row>
    <row r="213" spans="3:3" ht="12.75" customHeight="1">
      <c r="C213" s="234"/>
    </row>
    <row r="214" spans="3:3" ht="12.75" customHeight="1">
      <c r="C214" s="234"/>
    </row>
    <row r="215" spans="3:3" ht="12.75" customHeight="1">
      <c r="C215" s="234"/>
    </row>
    <row r="216" spans="3:3" ht="12.75" customHeight="1">
      <c r="C216" s="234"/>
    </row>
    <row r="217" spans="3:3" ht="12.75" customHeight="1">
      <c r="C217" s="234"/>
    </row>
    <row r="218" spans="3:3" ht="12.75" customHeight="1">
      <c r="C218" s="234"/>
    </row>
    <row r="219" spans="3:3" ht="12.75" customHeight="1">
      <c r="C219" s="234"/>
    </row>
    <row r="220" spans="3:3" ht="12.75" customHeight="1">
      <c r="C220" s="234"/>
    </row>
    <row r="221" spans="3:3" ht="12.75" customHeight="1">
      <c r="C221" s="234"/>
    </row>
    <row r="222" spans="3:3" ht="12.75" customHeight="1">
      <c r="C222" s="234"/>
    </row>
    <row r="223" spans="3:3" ht="12.75" customHeight="1">
      <c r="C223" s="234"/>
    </row>
    <row r="224" spans="3:3" ht="12.75" customHeight="1">
      <c r="C224" s="234"/>
    </row>
    <row r="225" spans="3:3" ht="12.75" customHeight="1">
      <c r="C225" s="234"/>
    </row>
    <row r="226" spans="3:3" ht="12.75" customHeight="1">
      <c r="C226" s="234"/>
    </row>
    <row r="227" spans="3:3" ht="12.75" customHeight="1">
      <c r="C227" s="234"/>
    </row>
    <row r="228" spans="3:3" ht="12.75" customHeight="1">
      <c r="C228" s="234"/>
    </row>
    <row r="229" spans="3:3" ht="12.75" customHeight="1">
      <c r="C229" s="234"/>
    </row>
    <row r="230" spans="3:3" ht="12.75" customHeight="1">
      <c r="C230" s="234"/>
    </row>
    <row r="231" spans="3:3" ht="12.75" customHeight="1">
      <c r="C231" s="234"/>
    </row>
    <row r="232" spans="3:3" ht="12.75" customHeight="1">
      <c r="C232" s="234"/>
    </row>
    <row r="233" spans="3:3" ht="12.75" customHeight="1">
      <c r="C233" s="234"/>
    </row>
    <row r="234" spans="3:3" ht="12.75" customHeight="1">
      <c r="C234" s="234"/>
    </row>
    <row r="235" spans="3:3" ht="12.75" customHeight="1">
      <c r="C235" s="234"/>
    </row>
    <row r="236" spans="3:3" ht="12.75" customHeight="1">
      <c r="C236" s="234"/>
    </row>
    <row r="237" spans="3:3" ht="12.75" customHeight="1">
      <c r="C237" s="234"/>
    </row>
    <row r="238" spans="3:3" ht="12.75" customHeight="1">
      <c r="C238" s="234"/>
    </row>
    <row r="239" spans="3:3" ht="12.75" customHeight="1">
      <c r="C239" s="234"/>
    </row>
    <row r="240" spans="3:3" ht="12.75" customHeight="1">
      <c r="C240" s="234"/>
    </row>
    <row r="241" spans="3:3" ht="12.75" customHeight="1">
      <c r="C241" s="234"/>
    </row>
    <row r="242" spans="3:3" ht="12.75" customHeight="1">
      <c r="C242" s="234"/>
    </row>
    <row r="243" spans="3:3" ht="12.75" customHeight="1">
      <c r="C243" s="234"/>
    </row>
    <row r="244" spans="3:3" ht="12.75" customHeight="1">
      <c r="C244" s="234"/>
    </row>
    <row r="245" spans="3:3" ht="12.75" customHeight="1">
      <c r="C245" s="234"/>
    </row>
    <row r="246" spans="3:3" ht="12.75" customHeight="1">
      <c r="C246" s="234"/>
    </row>
    <row r="247" spans="3:3" ht="12.75" customHeight="1">
      <c r="C247" s="234"/>
    </row>
    <row r="248" spans="3:3" ht="12.75" customHeight="1">
      <c r="C248" s="234"/>
    </row>
    <row r="249" spans="3:3" ht="12.75" customHeight="1">
      <c r="C249" s="234"/>
    </row>
    <row r="250" spans="3:3" ht="12.75" customHeight="1">
      <c r="C250" s="234"/>
    </row>
    <row r="251" spans="3:3" ht="12.75" customHeight="1">
      <c r="C251" s="234"/>
    </row>
    <row r="252" spans="3:3" ht="12.75" customHeight="1">
      <c r="C252" s="234"/>
    </row>
    <row r="253" spans="3:3" ht="12.75" customHeight="1">
      <c r="C253" s="234"/>
    </row>
    <row r="254" spans="3:3" ht="12.75" customHeight="1">
      <c r="C254" s="234"/>
    </row>
    <row r="255" spans="3:3" ht="12.75" customHeight="1">
      <c r="C255" s="234"/>
    </row>
    <row r="256" spans="3:3" ht="12.75" customHeight="1">
      <c r="C256" s="234"/>
    </row>
    <row r="257" spans="3:3" ht="12.75" customHeight="1">
      <c r="C257" s="234"/>
    </row>
    <row r="258" spans="3:3" ht="12.75" customHeight="1">
      <c r="C258" s="234"/>
    </row>
    <row r="259" spans="3:3" ht="12.75" customHeight="1">
      <c r="C259" s="234"/>
    </row>
    <row r="260" spans="3:3" ht="12.75" customHeight="1">
      <c r="C260" s="234"/>
    </row>
    <row r="261" spans="3:3" ht="12.75" customHeight="1">
      <c r="C261" s="234"/>
    </row>
    <row r="262" spans="3:3" ht="12.75" customHeight="1">
      <c r="C262" s="234"/>
    </row>
    <row r="263" spans="3:3" ht="12.75" customHeight="1">
      <c r="C263" s="234"/>
    </row>
    <row r="264" spans="3:3" ht="12.75" customHeight="1">
      <c r="C264" s="234"/>
    </row>
    <row r="265" spans="3:3" ht="12.75" customHeight="1">
      <c r="C265" s="234"/>
    </row>
    <row r="266" spans="3:3" ht="12.75" customHeight="1">
      <c r="C266" s="234"/>
    </row>
    <row r="267" spans="3:3" ht="12.75" customHeight="1">
      <c r="C267" s="234"/>
    </row>
    <row r="268" spans="3:3" ht="12.75" customHeight="1">
      <c r="C268" s="234"/>
    </row>
    <row r="269" spans="3:3" ht="12.75" customHeight="1">
      <c r="C269" s="234"/>
    </row>
    <row r="270" spans="3:3" ht="12.75" customHeight="1">
      <c r="C270" s="234"/>
    </row>
    <row r="271" spans="3:3" ht="12.75" customHeight="1">
      <c r="C271" s="234"/>
    </row>
    <row r="272" spans="3:3" ht="12.75" customHeight="1">
      <c r="C272" s="234"/>
    </row>
    <row r="273" spans="3:3" ht="12.75" customHeight="1">
      <c r="C273" s="234"/>
    </row>
    <row r="274" spans="3:3" ht="12.75" customHeight="1">
      <c r="C274" s="234"/>
    </row>
    <row r="275" spans="3:3" ht="12.75" customHeight="1">
      <c r="C275" s="234"/>
    </row>
    <row r="276" spans="3:3" ht="12.75" customHeight="1">
      <c r="C276" s="234"/>
    </row>
    <row r="277" spans="3:3" ht="12.75" customHeight="1">
      <c r="C277" s="234"/>
    </row>
    <row r="278" spans="3:3" ht="12.75" customHeight="1">
      <c r="C278" s="234"/>
    </row>
    <row r="279" spans="3:3" ht="12.75" customHeight="1">
      <c r="C279" s="234"/>
    </row>
    <row r="280" spans="3:3" ht="12.75" customHeight="1">
      <c r="C280" s="234"/>
    </row>
    <row r="281" spans="3:3" ht="12.75" customHeight="1">
      <c r="C281" s="234"/>
    </row>
    <row r="282" spans="3:3" ht="12.75" customHeight="1">
      <c r="C282" s="234"/>
    </row>
    <row r="283" spans="3:3" ht="12.75" customHeight="1">
      <c r="C283" s="234"/>
    </row>
    <row r="284" spans="3:3" ht="12.75" customHeight="1">
      <c r="C284" s="234"/>
    </row>
    <row r="285" spans="3:3" ht="12.75" customHeight="1">
      <c r="C285" s="234"/>
    </row>
    <row r="286" spans="3:3" ht="12.75" customHeight="1">
      <c r="C286" s="234"/>
    </row>
    <row r="287" spans="3:3" ht="12.75" customHeight="1">
      <c r="C287" s="234"/>
    </row>
    <row r="288" spans="3:3" ht="12.75" customHeight="1">
      <c r="C288" s="234"/>
    </row>
    <row r="289" spans="3:3" ht="12.75" customHeight="1">
      <c r="C289" s="234"/>
    </row>
    <row r="290" spans="3:3" ht="12.75" customHeight="1">
      <c r="C290" s="234"/>
    </row>
    <row r="291" spans="3:3" ht="12.75" customHeight="1">
      <c r="C291" s="234"/>
    </row>
    <row r="292" spans="3:3" ht="12.75" customHeight="1">
      <c r="C292" s="234"/>
    </row>
    <row r="293" spans="3:3" ht="12.75" customHeight="1">
      <c r="C293" s="234"/>
    </row>
    <row r="294" spans="3:3" ht="12.75" customHeight="1">
      <c r="C294" s="234"/>
    </row>
    <row r="295" spans="3:3" ht="12.75" customHeight="1">
      <c r="C295" s="234"/>
    </row>
    <row r="296" spans="3:3" ht="12.75" customHeight="1">
      <c r="C296" s="234"/>
    </row>
    <row r="297" spans="3:3" ht="12.75" customHeight="1">
      <c r="C297" s="234"/>
    </row>
    <row r="298" spans="3:3" ht="12.75" customHeight="1">
      <c r="C298" s="234"/>
    </row>
    <row r="299" spans="3:3" ht="12.75" customHeight="1">
      <c r="C299" s="234"/>
    </row>
    <row r="300" spans="3:3" ht="12.75" customHeight="1">
      <c r="C300" s="234"/>
    </row>
    <row r="301" spans="3:3" ht="12.75" customHeight="1">
      <c r="C301" s="234"/>
    </row>
    <row r="302" spans="3:3" ht="12.75" customHeight="1">
      <c r="C302" s="234"/>
    </row>
    <row r="303" spans="3:3" ht="12.75" customHeight="1">
      <c r="C303" s="234"/>
    </row>
    <row r="304" spans="3:3" ht="12.75" customHeight="1">
      <c r="C304" s="234"/>
    </row>
    <row r="305" spans="3:3" ht="12.75" customHeight="1">
      <c r="C305" s="234"/>
    </row>
    <row r="306" spans="3:3" ht="12.75" customHeight="1">
      <c r="C306" s="234"/>
    </row>
    <row r="307" spans="3:3" ht="12.75" customHeight="1">
      <c r="C307" s="234"/>
    </row>
    <row r="308" spans="3:3" ht="12.75" customHeight="1">
      <c r="C308" s="234"/>
    </row>
    <row r="309" spans="3:3" ht="12.75" customHeight="1">
      <c r="C309" s="234"/>
    </row>
    <row r="310" spans="3:3" ht="12.75" customHeight="1">
      <c r="C310" s="234"/>
    </row>
    <row r="311" spans="3:3" ht="12.75" customHeight="1">
      <c r="C311" s="234"/>
    </row>
    <row r="312" spans="3:3" ht="12.75" customHeight="1">
      <c r="C312" s="234"/>
    </row>
    <row r="313" spans="3:3" ht="12.75" customHeight="1">
      <c r="C313" s="234"/>
    </row>
    <row r="314" spans="3:3" ht="12.75" customHeight="1">
      <c r="C314" s="234"/>
    </row>
    <row r="315" spans="3:3" ht="12.75" customHeight="1">
      <c r="C315" s="234"/>
    </row>
    <row r="316" spans="3:3" ht="12.75" customHeight="1">
      <c r="C316" s="234"/>
    </row>
    <row r="317" spans="3:3" ht="12.75" customHeight="1">
      <c r="C317" s="234"/>
    </row>
    <row r="318" spans="3:3" ht="12.75" customHeight="1">
      <c r="C318" s="234"/>
    </row>
    <row r="319" spans="3:3" ht="12.75" customHeight="1">
      <c r="C319" s="234"/>
    </row>
    <row r="320" spans="3:3" ht="12.75" customHeight="1">
      <c r="C320" s="234"/>
    </row>
    <row r="321" spans="3:3" ht="12.75" customHeight="1">
      <c r="C321" s="234"/>
    </row>
    <row r="322" spans="3:3" ht="12.75" customHeight="1">
      <c r="C322" s="234"/>
    </row>
    <row r="323" spans="3:3" ht="12.75" customHeight="1">
      <c r="C323" s="234"/>
    </row>
    <row r="324" spans="3:3" ht="12.75" customHeight="1">
      <c r="C324" s="234"/>
    </row>
    <row r="325" spans="3:3" ht="12.75" customHeight="1">
      <c r="C325" s="234"/>
    </row>
    <row r="326" spans="3:3" ht="12.75" customHeight="1">
      <c r="C326" s="234"/>
    </row>
    <row r="327" spans="3:3" ht="12.75" customHeight="1">
      <c r="C327" s="234"/>
    </row>
    <row r="328" spans="3:3" ht="12.75" customHeight="1">
      <c r="C328" s="234"/>
    </row>
    <row r="329" spans="3:3" ht="12.75" customHeight="1">
      <c r="C329" s="234"/>
    </row>
    <row r="330" spans="3:3" ht="12.75" customHeight="1">
      <c r="C330" s="234"/>
    </row>
    <row r="331" spans="3:3" ht="12.75" customHeight="1">
      <c r="C331" s="234"/>
    </row>
    <row r="332" spans="3:3" ht="12.75" customHeight="1">
      <c r="C332" s="234"/>
    </row>
    <row r="333" spans="3:3" ht="12.75" customHeight="1">
      <c r="C333" s="234"/>
    </row>
    <row r="334" spans="3:3" ht="12.75" customHeight="1">
      <c r="C334" s="234"/>
    </row>
    <row r="335" spans="3:3" ht="12.75" customHeight="1">
      <c r="C335" s="234"/>
    </row>
    <row r="336" spans="3:3" ht="12.75" customHeight="1">
      <c r="C336" s="234"/>
    </row>
    <row r="337" spans="3:3" ht="12.75" customHeight="1">
      <c r="C337" s="234"/>
    </row>
    <row r="338" spans="3:3" ht="12.75" customHeight="1">
      <c r="C338" s="234"/>
    </row>
    <row r="339" spans="3:3" ht="12.75" customHeight="1">
      <c r="C339" s="234"/>
    </row>
    <row r="340" spans="3:3" ht="12.75" customHeight="1">
      <c r="C340" s="234"/>
    </row>
    <row r="341" spans="3:3" ht="12.75" customHeight="1">
      <c r="C341" s="234"/>
    </row>
    <row r="342" spans="3:3" ht="12.75" customHeight="1">
      <c r="C342" s="234"/>
    </row>
    <row r="343" spans="3:3" ht="12.75" customHeight="1">
      <c r="C343" s="234"/>
    </row>
    <row r="344" spans="3:3" ht="12.75" customHeight="1">
      <c r="C344" s="234"/>
    </row>
    <row r="345" spans="3:3" ht="12.75" customHeight="1">
      <c r="C345" s="234"/>
    </row>
    <row r="346" spans="3:3" ht="12.75" customHeight="1">
      <c r="C346" s="234"/>
    </row>
    <row r="347" spans="3:3" ht="12.75" customHeight="1">
      <c r="C347" s="234"/>
    </row>
    <row r="348" spans="3:3" ht="12.75" customHeight="1">
      <c r="C348" s="234"/>
    </row>
    <row r="349" spans="3:3" ht="12.75" customHeight="1">
      <c r="C349" s="234"/>
    </row>
    <row r="350" spans="3:3" ht="12.75" customHeight="1">
      <c r="C350" s="234"/>
    </row>
    <row r="351" spans="3:3" ht="12.75" customHeight="1">
      <c r="C351" s="234"/>
    </row>
    <row r="352" spans="3:3" ht="12.75" customHeight="1">
      <c r="C352" s="234"/>
    </row>
    <row r="353" spans="3:3" ht="12.75" customHeight="1">
      <c r="C353" s="234"/>
    </row>
    <row r="354" spans="3:3" ht="12.75" customHeight="1">
      <c r="C354" s="234"/>
    </row>
    <row r="355" spans="3:3" ht="12.75" customHeight="1">
      <c r="C355" s="234"/>
    </row>
    <row r="356" spans="3:3" ht="12.75" customHeight="1">
      <c r="C356" s="234"/>
    </row>
    <row r="357" spans="3:3" ht="12.75" customHeight="1">
      <c r="C357" s="234"/>
    </row>
    <row r="358" spans="3:3" ht="12.75" customHeight="1">
      <c r="C358" s="234"/>
    </row>
    <row r="359" spans="3:3" ht="12.75" customHeight="1">
      <c r="C359" s="234"/>
    </row>
    <row r="360" spans="3:3" ht="12.75" customHeight="1">
      <c r="C360" s="234"/>
    </row>
    <row r="361" spans="3:3" ht="12.75" customHeight="1">
      <c r="C361" s="234"/>
    </row>
    <row r="362" spans="3:3" ht="12.75" customHeight="1">
      <c r="C362" s="234"/>
    </row>
    <row r="363" spans="3:3" ht="12.75" customHeight="1">
      <c r="C363" s="234"/>
    </row>
    <row r="364" spans="3:3" ht="12.75" customHeight="1">
      <c r="C364" s="234"/>
    </row>
    <row r="365" spans="3:3" ht="12.75" customHeight="1">
      <c r="C365" s="234"/>
    </row>
    <row r="366" spans="3:3" ht="12.75" customHeight="1">
      <c r="C366" s="234"/>
    </row>
    <row r="367" spans="3:3" ht="12.75" customHeight="1">
      <c r="C367" s="234"/>
    </row>
    <row r="368" spans="3:3" ht="12.75" customHeight="1">
      <c r="C368" s="234"/>
    </row>
    <row r="369" spans="3:3" ht="12.75" customHeight="1">
      <c r="C369" s="234"/>
    </row>
    <row r="370" spans="3:3" ht="12.75" customHeight="1">
      <c r="C370" s="234"/>
    </row>
    <row r="371" spans="3:3" ht="12.75" customHeight="1">
      <c r="C371" s="234"/>
    </row>
    <row r="372" spans="3:3" ht="12.75" customHeight="1">
      <c r="C372" s="234"/>
    </row>
    <row r="373" spans="3:3" ht="12.75" customHeight="1">
      <c r="C373" s="234"/>
    </row>
    <row r="374" spans="3:3" ht="12.75" customHeight="1">
      <c r="C374" s="234"/>
    </row>
    <row r="375" spans="3:3" ht="12.75" customHeight="1">
      <c r="C375" s="234"/>
    </row>
    <row r="376" spans="3:3" ht="12.75" customHeight="1">
      <c r="C376" s="234"/>
    </row>
    <row r="377" spans="3:3" ht="12.75" customHeight="1">
      <c r="C377" s="234"/>
    </row>
    <row r="378" spans="3:3" ht="12.75" customHeight="1">
      <c r="C378" s="234"/>
    </row>
    <row r="379" spans="3:3" ht="12.75" customHeight="1">
      <c r="C379" s="234"/>
    </row>
    <row r="380" spans="3:3" ht="12.75" customHeight="1">
      <c r="C380" s="234"/>
    </row>
    <row r="381" spans="3:3" ht="12.75" customHeight="1">
      <c r="C381" s="234"/>
    </row>
    <row r="382" spans="3:3" ht="12.75" customHeight="1">
      <c r="C382" s="234"/>
    </row>
    <row r="383" spans="3:3" ht="12.75" customHeight="1">
      <c r="C383" s="234"/>
    </row>
    <row r="384" spans="3:3" ht="12.75" customHeight="1">
      <c r="C384" s="234"/>
    </row>
    <row r="385" spans="3:3" ht="12.75" customHeight="1">
      <c r="C385" s="234"/>
    </row>
    <row r="386" spans="3:3" ht="12.75" customHeight="1">
      <c r="C386" s="234"/>
    </row>
    <row r="387" spans="3:3" ht="12.75" customHeight="1">
      <c r="C387" s="234"/>
    </row>
    <row r="388" spans="3:3" ht="12.75" customHeight="1">
      <c r="C388" s="234"/>
    </row>
    <row r="389" spans="3:3" ht="12.75" customHeight="1">
      <c r="C389" s="234"/>
    </row>
    <row r="390" spans="3:3" ht="12.75" customHeight="1">
      <c r="C390" s="234"/>
    </row>
    <row r="391" spans="3:3" ht="12.75" customHeight="1">
      <c r="C391" s="234"/>
    </row>
    <row r="392" spans="3:3" ht="12.75" customHeight="1">
      <c r="C392" s="234"/>
    </row>
    <row r="393" spans="3:3" ht="12.75" customHeight="1">
      <c r="C393" s="234"/>
    </row>
    <row r="394" spans="3:3" ht="12.75" customHeight="1">
      <c r="C394" s="234"/>
    </row>
    <row r="395" spans="3:3" ht="12.75" customHeight="1">
      <c r="C395" s="234"/>
    </row>
    <row r="396" spans="3:3" ht="12.75" customHeight="1">
      <c r="C396" s="234"/>
    </row>
    <row r="397" spans="3:3" ht="12.75" customHeight="1">
      <c r="C397" s="234"/>
    </row>
    <row r="398" spans="3:3" ht="12.75" customHeight="1">
      <c r="C398" s="234"/>
    </row>
    <row r="399" spans="3:3" ht="12.75" customHeight="1">
      <c r="C399" s="234"/>
    </row>
    <row r="400" spans="3:3" ht="12.75" customHeight="1">
      <c r="C400" s="234"/>
    </row>
    <row r="401" spans="3:3" ht="12.75" customHeight="1">
      <c r="C401" s="234"/>
    </row>
    <row r="402" spans="3:3" ht="12.75" customHeight="1">
      <c r="C402" s="234"/>
    </row>
    <row r="403" spans="3:3" ht="12.75" customHeight="1">
      <c r="C403" s="234"/>
    </row>
    <row r="404" spans="3:3" ht="12.75" customHeight="1">
      <c r="C404" s="234"/>
    </row>
    <row r="405" spans="3:3" ht="12.75" customHeight="1">
      <c r="C405" s="234"/>
    </row>
    <row r="406" spans="3:3" ht="12.75" customHeight="1">
      <c r="C406" s="234"/>
    </row>
    <row r="407" spans="3:3" ht="12.75" customHeight="1">
      <c r="C407" s="234"/>
    </row>
    <row r="408" spans="3:3" ht="12.75" customHeight="1">
      <c r="C408" s="234"/>
    </row>
    <row r="409" spans="3:3" ht="12.75" customHeight="1">
      <c r="C409" s="234"/>
    </row>
    <row r="410" spans="3:3" ht="12.75" customHeight="1">
      <c r="C410" s="234"/>
    </row>
    <row r="411" spans="3:3" ht="12.75" customHeight="1">
      <c r="C411" s="234"/>
    </row>
    <row r="412" spans="3:3" ht="12.75" customHeight="1">
      <c r="C412" s="234"/>
    </row>
    <row r="413" spans="3:3" ht="12.75" customHeight="1">
      <c r="C413" s="234"/>
    </row>
    <row r="414" spans="3:3" ht="12.75" customHeight="1">
      <c r="C414" s="234"/>
    </row>
    <row r="415" spans="3:3" ht="12.75" customHeight="1">
      <c r="C415" s="234"/>
    </row>
    <row r="416" spans="3:3" ht="12.75" customHeight="1">
      <c r="C416" s="234"/>
    </row>
    <row r="417" spans="3:3" ht="12.75" customHeight="1">
      <c r="C417" s="234"/>
    </row>
    <row r="418" spans="3:3" ht="12.75" customHeight="1">
      <c r="C418" s="234"/>
    </row>
    <row r="419" spans="3:3" ht="12.75" customHeight="1">
      <c r="C419" s="234"/>
    </row>
    <row r="420" spans="3:3" ht="12.75" customHeight="1">
      <c r="C420" s="234"/>
    </row>
    <row r="421" spans="3:3" ht="12.75" customHeight="1">
      <c r="C421" s="234"/>
    </row>
    <row r="422" spans="3:3" ht="12.75" customHeight="1">
      <c r="C422" s="234"/>
    </row>
    <row r="423" spans="3:3" ht="12.75" customHeight="1">
      <c r="C423" s="234"/>
    </row>
    <row r="424" spans="3:3" ht="12.75" customHeight="1">
      <c r="C424" s="234"/>
    </row>
    <row r="425" spans="3:3" ht="12.75" customHeight="1">
      <c r="C425" s="234"/>
    </row>
    <row r="426" spans="3:3" ht="12.75" customHeight="1">
      <c r="C426" s="234"/>
    </row>
    <row r="427" spans="3:3" ht="12.75" customHeight="1">
      <c r="C427" s="234"/>
    </row>
    <row r="428" spans="3:3" ht="12.75" customHeight="1">
      <c r="C428" s="234"/>
    </row>
    <row r="429" spans="3:3" ht="12.75" customHeight="1">
      <c r="C429" s="234"/>
    </row>
    <row r="430" spans="3:3" ht="12.75" customHeight="1">
      <c r="C430" s="234"/>
    </row>
    <row r="431" spans="3:3" ht="12.75" customHeight="1">
      <c r="C431" s="234"/>
    </row>
    <row r="432" spans="3:3" ht="12.75" customHeight="1">
      <c r="C432" s="234"/>
    </row>
    <row r="433" spans="3:3" ht="12.75" customHeight="1">
      <c r="C433" s="234"/>
    </row>
    <row r="434" spans="3:3" ht="12.75" customHeight="1">
      <c r="C434" s="234"/>
    </row>
    <row r="435" spans="3:3" ht="12.75" customHeight="1">
      <c r="C435" s="234"/>
    </row>
    <row r="436" spans="3:3" ht="12.75" customHeight="1">
      <c r="C436" s="234"/>
    </row>
    <row r="437" spans="3:3" ht="12.75" customHeight="1">
      <c r="C437" s="234"/>
    </row>
    <row r="438" spans="3:3" ht="12.75" customHeight="1">
      <c r="C438" s="234"/>
    </row>
    <row r="439" spans="3:3" ht="12.75" customHeight="1">
      <c r="C439" s="234"/>
    </row>
    <row r="440" spans="3:3" ht="12.75" customHeight="1">
      <c r="C440" s="234"/>
    </row>
    <row r="441" spans="3:3" ht="12.75" customHeight="1">
      <c r="C441" s="234"/>
    </row>
    <row r="442" spans="3:3" ht="12.75" customHeight="1">
      <c r="C442" s="234"/>
    </row>
    <row r="443" spans="3:3" ht="12.75" customHeight="1">
      <c r="C443" s="234"/>
    </row>
    <row r="444" spans="3:3" ht="12.75" customHeight="1">
      <c r="C444" s="234"/>
    </row>
    <row r="445" spans="3:3" ht="12.75" customHeight="1">
      <c r="C445" s="234"/>
    </row>
    <row r="446" spans="3:3" ht="12.75" customHeight="1">
      <c r="C446" s="234"/>
    </row>
    <row r="447" spans="3:3" ht="12.75" customHeight="1">
      <c r="C447" s="234"/>
    </row>
    <row r="448" spans="3:3" ht="12.75" customHeight="1">
      <c r="C448" s="234"/>
    </row>
    <row r="449" spans="3:3" ht="12.75" customHeight="1">
      <c r="C449" s="234"/>
    </row>
    <row r="450" spans="3:3" ht="12.75" customHeight="1">
      <c r="C450" s="234"/>
    </row>
    <row r="451" spans="3:3" ht="12.75" customHeight="1">
      <c r="C451" s="234"/>
    </row>
    <row r="452" spans="3:3" ht="12.75" customHeight="1">
      <c r="C452" s="234"/>
    </row>
    <row r="453" spans="3:3" ht="12.75" customHeight="1">
      <c r="C453" s="234"/>
    </row>
    <row r="454" spans="3:3" ht="12.75" customHeight="1">
      <c r="C454" s="234"/>
    </row>
    <row r="455" spans="3:3" ht="12.75" customHeight="1">
      <c r="C455" s="234"/>
    </row>
    <row r="456" spans="3:3" ht="12.75" customHeight="1">
      <c r="C456" s="234"/>
    </row>
    <row r="457" spans="3:3" ht="12.75" customHeight="1">
      <c r="C457" s="234"/>
    </row>
    <row r="458" spans="3:3" ht="12.75" customHeight="1">
      <c r="C458" s="234"/>
    </row>
    <row r="459" spans="3:3" ht="12.75" customHeight="1">
      <c r="C459" s="234"/>
    </row>
    <row r="460" spans="3:3" ht="12.75" customHeight="1">
      <c r="C460" s="234"/>
    </row>
    <row r="461" spans="3:3" ht="12.75" customHeight="1">
      <c r="C461" s="234"/>
    </row>
    <row r="462" spans="3:3" ht="12.75" customHeight="1">
      <c r="C462" s="234"/>
    </row>
    <row r="463" spans="3:3" ht="12.75" customHeight="1">
      <c r="C463" s="234"/>
    </row>
    <row r="464" spans="3:3" ht="12.75" customHeight="1">
      <c r="C464" s="234"/>
    </row>
    <row r="465" spans="3:3" ht="12.75" customHeight="1">
      <c r="C465" s="234"/>
    </row>
    <row r="466" spans="3:3" ht="12.75" customHeight="1">
      <c r="C466" s="234"/>
    </row>
    <row r="467" spans="3:3" ht="12.75" customHeight="1">
      <c r="C467" s="234"/>
    </row>
    <row r="468" spans="3:3" ht="12.75" customHeight="1">
      <c r="C468" s="234"/>
    </row>
    <row r="469" spans="3:3" ht="12.75" customHeight="1">
      <c r="C469" s="234"/>
    </row>
    <row r="470" spans="3:3" ht="12.75" customHeight="1">
      <c r="C470" s="234"/>
    </row>
    <row r="471" spans="3:3" ht="12.75" customHeight="1">
      <c r="C471" s="234"/>
    </row>
    <row r="472" spans="3:3" ht="12.75" customHeight="1">
      <c r="C472" s="234"/>
    </row>
    <row r="473" spans="3:3" ht="12.75" customHeight="1">
      <c r="C473" s="234"/>
    </row>
    <row r="474" spans="3:3" ht="12.75" customHeight="1">
      <c r="C474" s="234"/>
    </row>
    <row r="475" spans="3:3" ht="12.75" customHeight="1">
      <c r="C475" s="234"/>
    </row>
    <row r="476" spans="3:3" ht="12.75" customHeight="1">
      <c r="C476" s="234"/>
    </row>
    <row r="477" spans="3:3" ht="12.75" customHeight="1">
      <c r="C477" s="234"/>
    </row>
    <row r="478" spans="3:3" ht="12.75" customHeight="1">
      <c r="C478" s="234"/>
    </row>
    <row r="479" spans="3:3" ht="12.75" customHeight="1">
      <c r="C479" s="234"/>
    </row>
    <row r="480" spans="3:3" ht="12.75" customHeight="1">
      <c r="C480" s="234"/>
    </row>
    <row r="481" spans="3:3" ht="12.75" customHeight="1">
      <c r="C481" s="234"/>
    </row>
    <row r="482" spans="3:3" ht="12.75" customHeight="1">
      <c r="C482" s="234"/>
    </row>
    <row r="483" spans="3:3" ht="12.75" customHeight="1">
      <c r="C483" s="234"/>
    </row>
    <row r="484" spans="3:3" ht="12.75" customHeight="1">
      <c r="C484" s="234"/>
    </row>
    <row r="485" spans="3:3" ht="12.75" customHeight="1">
      <c r="C485" s="234"/>
    </row>
    <row r="486" spans="3:3" ht="12.75" customHeight="1">
      <c r="C486" s="234"/>
    </row>
    <row r="487" spans="3:3" ht="12.75" customHeight="1">
      <c r="C487" s="234"/>
    </row>
    <row r="488" spans="3:3" ht="12.75" customHeight="1">
      <c r="C488" s="234"/>
    </row>
    <row r="489" spans="3:3" ht="12.75" customHeight="1">
      <c r="C489" s="234"/>
    </row>
    <row r="490" spans="3:3" ht="12.75" customHeight="1">
      <c r="C490" s="234"/>
    </row>
    <row r="491" spans="3:3" ht="12.75" customHeight="1">
      <c r="C491" s="234"/>
    </row>
    <row r="492" spans="3:3" ht="12.75" customHeight="1">
      <c r="C492" s="234"/>
    </row>
    <row r="493" spans="3:3" ht="12.75" customHeight="1">
      <c r="C493" s="234"/>
    </row>
    <row r="494" spans="3:3" ht="12.75" customHeight="1">
      <c r="C494" s="234"/>
    </row>
    <row r="495" spans="3:3" ht="12.75" customHeight="1">
      <c r="C495" s="234"/>
    </row>
    <row r="496" spans="3:3" ht="12.75" customHeight="1">
      <c r="C496" s="234"/>
    </row>
    <row r="497" spans="3:3" ht="12.75" customHeight="1">
      <c r="C497" s="234"/>
    </row>
    <row r="498" spans="3:3" ht="12.75" customHeight="1">
      <c r="C498" s="234"/>
    </row>
    <row r="499" spans="3:3" ht="12.75" customHeight="1">
      <c r="C499" s="234"/>
    </row>
    <row r="500" spans="3:3" ht="12.75" customHeight="1">
      <c r="C500" s="234"/>
    </row>
    <row r="501" spans="3:3" ht="12.75" customHeight="1">
      <c r="C501" s="234"/>
    </row>
    <row r="502" spans="3:3" ht="12.75" customHeight="1">
      <c r="C502" s="234"/>
    </row>
    <row r="503" spans="3:3" ht="12.75" customHeight="1">
      <c r="C503" s="234"/>
    </row>
    <row r="504" spans="3:3" ht="12.75" customHeight="1">
      <c r="C504" s="234"/>
    </row>
    <row r="505" spans="3:3" ht="12.75" customHeight="1">
      <c r="C505" s="234"/>
    </row>
    <row r="506" spans="3:3" ht="12.75" customHeight="1">
      <c r="C506" s="234"/>
    </row>
    <row r="507" spans="3:3" ht="12.75" customHeight="1">
      <c r="C507" s="234"/>
    </row>
    <row r="508" spans="3:3" ht="12.75" customHeight="1">
      <c r="C508" s="234"/>
    </row>
    <row r="509" spans="3:3" ht="12.75" customHeight="1">
      <c r="C509" s="234"/>
    </row>
    <row r="510" spans="3:3" ht="12.75" customHeight="1">
      <c r="C510" s="234"/>
    </row>
    <row r="511" spans="3:3" ht="12.75" customHeight="1">
      <c r="C511" s="234"/>
    </row>
    <row r="512" spans="3:3" ht="12.75" customHeight="1">
      <c r="C512" s="234"/>
    </row>
    <row r="513" spans="3:3" ht="12.75" customHeight="1">
      <c r="C513" s="234"/>
    </row>
    <row r="514" spans="3:3" ht="12.75" customHeight="1">
      <c r="C514" s="234"/>
    </row>
    <row r="515" spans="3:3" ht="12.75" customHeight="1">
      <c r="C515" s="234"/>
    </row>
    <row r="516" spans="3:3" ht="12.75" customHeight="1">
      <c r="C516" s="234"/>
    </row>
    <row r="517" spans="3:3" ht="12.75" customHeight="1">
      <c r="C517" s="234"/>
    </row>
    <row r="518" spans="3:3" ht="12.75" customHeight="1">
      <c r="C518" s="234"/>
    </row>
    <row r="519" spans="3:3" ht="12.75" customHeight="1">
      <c r="C519" s="234"/>
    </row>
    <row r="520" spans="3:3" ht="12.75" customHeight="1">
      <c r="C520" s="234"/>
    </row>
    <row r="521" spans="3:3" ht="12.75" customHeight="1">
      <c r="C521" s="234"/>
    </row>
    <row r="522" spans="3:3" ht="12.75" customHeight="1">
      <c r="C522" s="234"/>
    </row>
    <row r="523" spans="3:3" ht="12.75" customHeight="1">
      <c r="C523" s="234"/>
    </row>
    <row r="524" spans="3:3" ht="12.75" customHeight="1">
      <c r="C524" s="234"/>
    </row>
    <row r="525" spans="3:3" ht="12.75" customHeight="1">
      <c r="C525" s="234"/>
    </row>
    <row r="526" spans="3:3" ht="12.75" customHeight="1">
      <c r="C526" s="234"/>
    </row>
    <row r="527" spans="3:3" ht="12.75" customHeight="1">
      <c r="C527" s="234"/>
    </row>
    <row r="528" spans="3:3" ht="12.75" customHeight="1">
      <c r="C528" s="234"/>
    </row>
    <row r="529" spans="3:3" ht="12.75" customHeight="1">
      <c r="C529" s="234"/>
    </row>
    <row r="530" spans="3:3" ht="12.75" customHeight="1">
      <c r="C530" s="234"/>
    </row>
    <row r="531" spans="3:3" ht="12.75" customHeight="1">
      <c r="C531" s="234"/>
    </row>
    <row r="532" spans="3:3" ht="12.75" customHeight="1">
      <c r="C532" s="234"/>
    </row>
    <row r="533" spans="3:3" ht="12.75" customHeight="1">
      <c r="C533" s="234"/>
    </row>
    <row r="534" spans="3:3" ht="12.75" customHeight="1">
      <c r="C534" s="234"/>
    </row>
    <row r="535" spans="3:3" ht="12.75" customHeight="1">
      <c r="C535" s="234"/>
    </row>
    <row r="536" spans="3:3" ht="12.75" customHeight="1">
      <c r="C536" s="234"/>
    </row>
    <row r="537" spans="3:3" ht="12.75" customHeight="1">
      <c r="C537" s="234"/>
    </row>
    <row r="538" spans="3:3" ht="12.75" customHeight="1">
      <c r="C538" s="234"/>
    </row>
    <row r="539" spans="3:3" ht="12.75" customHeight="1">
      <c r="C539" s="234"/>
    </row>
    <row r="540" spans="3:3" ht="12.75" customHeight="1">
      <c r="C540" s="234"/>
    </row>
    <row r="541" spans="3:3" ht="12.75" customHeight="1">
      <c r="C541" s="234"/>
    </row>
    <row r="542" spans="3:3" ht="12.75" customHeight="1">
      <c r="C542" s="234"/>
    </row>
    <row r="543" spans="3:3" ht="12.75" customHeight="1">
      <c r="C543" s="234"/>
    </row>
    <row r="544" spans="3:3" ht="12.75" customHeight="1">
      <c r="C544" s="234"/>
    </row>
    <row r="545" spans="3:3" ht="12.75" customHeight="1">
      <c r="C545" s="234"/>
    </row>
    <row r="546" spans="3:3" ht="12.75" customHeight="1">
      <c r="C546" s="234"/>
    </row>
    <row r="547" spans="3:3" ht="12.75" customHeight="1">
      <c r="C547" s="234"/>
    </row>
    <row r="548" spans="3:3" ht="12.75" customHeight="1">
      <c r="C548" s="234"/>
    </row>
    <row r="549" spans="3:3" ht="12.75" customHeight="1">
      <c r="C549" s="234"/>
    </row>
    <row r="550" spans="3:3" ht="12.75" customHeight="1">
      <c r="C550" s="234"/>
    </row>
    <row r="551" spans="3:3" ht="12.75" customHeight="1">
      <c r="C551" s="234"/>
    </row>
    <row r="552" spans="3:3" ht="12.75" customHeight="1">
      <c r="C552" s="234"/>
    </row>
    <row r="553" spans="3:3" ht="12.75" customHeight="1">
      <c r="C553" s="234"/>
    </row>
    <row r="554" spans="3:3" ht="12.75" customHeight="1">
      <c r="C554" s="234"/>
    </row>
    <row r="555" spans="3:3" ht="12.75" customHeight="1">
      <c r="C555" s="234"/>
    </row>
    <row r="556" spans="3:3" ht="12.75" customHeight="1">
      <c r="C556" s="234"/>
    </row>
    <row r="557" spans="3:3" ht="12.75" customHeight="1">
      <c r="C557" s="234"/>
    </row>
    <row r="558" spans="3:3" ht="12.75" customHeight="1">
      <c r="C558" s="234"/>
    </row>
    <row r="559" spans="3:3" ht="12.75" customHeight="1">
      <c r="C559" s="234"/>
    </row>
    <row r="560" spans="3:3" ht="12.75" customHeight="1">
      <c r="C560" s="234"/>
    </row>
    <row r="561" spans="3:3" ht="12.75" customHeight="1">
      <c r="C561" s="234"/>
    </row>
    <row r="562" spans="3:3" ht="12.75" customHeight="1">
      <c r="C562" s="234"/>
    </row>
    <row r="563" spans="3:3" ht="12.75" customHeight="1">
      <c r="C563" s="234"/>
    </row>
    <row r="564" spans="3:3" ht="12.75" customHeight="1">
      <c r="C564" s="234"/>
    </row>
    <row r="565" spans="3:3" ht="12.75" customHeight="1">
      <c r="C565" s="234"/>
    </row>
    <row r="566" spans="3:3" ht="12.75" customHeight="1">
      <c r="C566" s="234"/>
    </row>
    <row r="567" spans="3:3" ht="12.75" customHeight="1">
      <c r="C567" s="234"/>
    </row>
    <row r="568" spans="3:3" ht="12.75" customHeight="1">
      <c r="C568" s="234"/>
    </row>
    <row r="569" spans="3:3" ht="12.75" customHeight="1">
      <c r="C569" s="234"/>
    </row>
    <row r="570" spans="3:3" ht="12.75" customHeight="1">
      <c r="C570" s="234"/>
    </row>
    <row r="571" spans="3:3" ht="12.75" customHeight="1">
      <c r="C571" s="234"/>
    </row>
    <row r="572" spans="3:3" ht="12.75" customHeight="1">
      <c r="C572" s="234"/>
    </row>
    <row r="573" spans="3:3" ht="12.75" customHeight="1">
      <c r="C573" s="234"/>
    </row>
    <row r="574" spans="3:3" ht="12.75" customHeight="1">
      <c r="C574" s="234"/>
    </row>
    <row r="575" spans="3:3" ht="12.75" customHeight="1">
      <c r="C575" s="234"/>
    </row>
    <row r="576" spans="3:3" ht="12.75" customHeight="1">
      <c r="C576" s="234"/>
    </row>
    <row r="577" spans="3:3" ht="12.75" customHeight="1">
      <c r="C577" s="234"/>
    </row>
    <row r="578" spans="3:3" ht="12.75" customHeight="1">
      <c r="C578" s="234"/>
    </row>
    <row r="579" spans="3:3" ht="12.75" customHeight="1">
      <c r="C579" s="234"/>
    </row>
    <row r="580" spans="3:3" ht="12.75" customHeight="1">
      <c r="C580" s="234"/>
    </row>
    <row r="581" spans="3:3" ht="12.75" customHeight="1">
      <c r="C581" s="234"/>
    </row>
    <row r="582" spans="3:3" ht="12.75" customHeight="1">
      <c r="C582" s="234"/>
    </row>
    <row r="583" spans="3:3" ht="12.75" customHeight="1">
      <c r="C583" s="234"/>
    </row>
    <row r="584" spans="3:3" ht="12.75" customHeight="1">
      <c r="C584" s="234"/>
    </row>
    <row r="585" spans="3:3" ht="12.75" customHeight="1">
      <c r="C585" s="234"/>
    </row>
    <row r="586" spans="3:3" ht="12.75" customHeight="1">
      <c r="C586" s="234"/>
    </row>
    <row r="587" spans="3:3" ht="12.75" customHeight="1">
      <c r="C587" s="234"/>
    </row>
    <row r="588" spans="3:3" ht="12.75" customHeight="1">
      <c r="C588" s="234"/>
    </row>
    <row r="589" spans="3:3" ht="12.75" customHeight="1">
      <c r="C589" s="234"/>
    </row>
    <row r="590" spans="3:3" ht="12.75" customHeight="1">
      <c r="C590" s="234"/>
    </row>
    <row r="591" spans="3:3" ht="12.75" customHeight="1">
      <c r="C591" s="234"/>
    </row>
    <row r="592" spans="3:3" ht="12.75" customHeight="1">
      <c r="C592" s="234"/>
    </row>
    <row r="593" spans="3:3" ht="12.75" customHeight="1">
      <c r="C593" s="234"/>
    </row>
    <row r="594" spans="3:3" ht="12.75" customHeight="1">
      <c r="C594" s="234"/>
    </row>
    <row r="595" spans="3:3" ht="12.75" customHeight="1">
      <c r="C595" s="234"/>
    </row>
    <row r="596" spans="3:3" ht="12.75" customHeight="1">
      <c r="C596" s="234"/>
    </row>
    <row r="597" spans="3:3" ht="12.75" customHeight="1">
      <c r="C597" s="234"/>
    </row>
    <row r="598" spans="3:3" ht="12.75" customHeight="1">
      <c r="C598" s="234"/>
    </row>
    <row r="599" spans="3:3" ht="12.75" customHeight="1">
      <c r="C599" s="234"/>
    </row>
    <row r="600" spans="3:3" ht="12.75" customHeight="1">
      <c r="C600" s="234"/>
    </row>
    <row r="601" spans="3:3" ht="12.75" customHeight="1">
      <c r="C601" s="234"/>
    </row>
    <row r="602" spans="3:3" ht="12.75" customHeight="1">
      <c r="C602" s="234"/>
    </row>
    <row r="603" spans="3:3" ht="12.75" customHeight="1">
      <c r="C603" s="234"/>
    </row>
    <row r="604" spans="3:3" ht="12.75" customHeight="1">
      <c r="C604" s="234"/>
    </row>
    <row r="605" spans="3:3" ht="12.75" customHeight="1">
      <c r="C605" s="234"/>
    </row>
    <row r="606" spans="3:3" ht="12.75" customHeight="1">
      <c r="C606" s="234"/>
    </row>
    <row r="607" spans="3:3" ht="12.75" customHeight="1">
      <c r="C607" s="234"/>
    </row>
    <row r="608" spans="3:3" ht="12.75" customHeight="1">
      <c r="C608" s="234"/>
    </row>
    <row r="609" spans="3:3" ht="12.75" customHeight="1">
      <c r="C609" s="234"/>
    </row>
    <row r="610" spans="3:3" ht="12.75" customHeight="1">
      <c r="C610" s="234"/>
    </row>
    <row r="611" spans="3:3" ht="12.75" customHeight="1">
      <c r="C611" s="234"/>
    </row>
    <row r="612" spans="3:3" ht="12.75" customHeight="1">
      <c r="C612" s="234"/>
    </row>
    <row r="613" spans="3:3" ht="12.75" customHeight="1">
      <c r="C613" s="234"/>
    </row>
    <row r="614" spans="3:3" ht="12.75" customHeight="1">
      <c r="C614" s="234"/>
    </row>
    <row r="615" spans="3:3" ht="12.75" customHeight="1">
      <c r="C615" s="234"/>
    </row>
    <row r="616" spans="3:3" ht="12.75" customHeight="1">
      <c r="C616" s="234"/>
    </row>
    <row r="617" spans="3:3" ht="12.75" customHeight="1">
      <c r="C617" s="234"/>
    </row>
    <row r="618" spans="3:3" ht="12.75" customHeight="1">
      <c r="C618" s="234"/>
    </row>
    <row r="619" spans="3:3" ht="12.75" customHeight="1">
      <c r="C619" s="234"/>
    </row>
    <row r="620" spans="3:3" ht="12.75" customHeight="1">
      <c r="C620" s="234"/>
    </row>
    <row r="621" spans="3:3" ht="12.75" customHeight="1">
      <c r="C621" s="234"/>
    </row>
    <row r="622" spans="3:3" ht="12.75" customHeight="1">
      <c r="C622" s="234"/>
    </row>
    <row r="623" spans="3:3" ht="12.75" customHeight="1">
      <c r="C623" s="234"/>
    </row>
    <row r="624" spans="3:3" ht="12.75" customHeight="1">
      <c r="C624" s="234"/>
    </row>
    <row r="625" spans="3:3" ht="12.75" customHeight="1">
      <c r="C625" s="234"/>
    </row>
    <row r="626" spans="3:3" ht="12.75" customHeight="1">
      <c r="C626" s="234"/>
    </row>
    <row r="627" spans="3:3" ht="12.75" customHeight="1">
      <c r="C627" s="234"/>
    </row>
    <row r="628" spans="3:3" ht="12.75" customHeight="1">
      <c r="C628" s="234"/>
    </row>
    <row r="629" spans="3:3" ht="12.75" customHeight="1">
      <c r="C629" s="234"/>
    </row>
    <row r="630" spans="3:3" ht="12.75" customHeight="1">
      <c r="C630" s="234"/>
    </row>
    <row r="631" spans="3:3" ht="12.75" customHeight="1">
      <c r="C631" s="234"/>
    </row>
    <row r="632" spans="3:3" ht="12.75" customHeight="1">
      <c r="C632" s="234"/>
    </row>
    <row r="633" spans="3:3" ht="12.75" customHeight="1">
      <c r="C633" s="234"/>
    </row>
    <row r="634" spans="3:3" ht="12.75" customHeight="1">
      <c r="C634" s="234"/>
    </row>
    <row r="635" spans="3:3" ht="12.75" customHeight="1">
      <c r="C635" s="234"/>
    </row>
    <row r="636" spans="3:3" ht="12.75" customHeight="1">
      <c r="C636" s="234"/>
    </row>
    <row r="637" spans="3:3" ht="12.75" customHeight="1">
      <c r="C637" s="234"/>
    </row>
    <row r="638" spans="3:3" ht="12.75" customHeight="1">
      <c r="C638" s="234"/>
    </row>
    <row r="639" spans="3:3" ht="12.75" customHeight="1">
      <c r="C639" s="234"/>
    </row>
    <row r="640" spans="3:3" ht="12.75" customHeight="1">
      <c r="C640" s="234"/>
    </row>
    <row r="641" spans="3:3" ht="12.75" customHeight="1">
      <c r="C641" s="234"/>
    </row>
    <row r="642" spans="3:3" ht="12.75" customHeight="1">
      <c r="C642" s="234"/>
    </row>
    <row r="643" spans="3:3" ht="12.75" customHeight="1">
      <c r="C643" s="234"/>
    </row>
    <row r="644" spans="3:3" ht="12.75" customHeight="1">
      <c r="C644" s="234"/>
    </row>
    <row r="645" spans="3:3" ht="12.75" customHeight="1">
      <c r="C645" s="234"/>
    </row>
    <row r="646" spans="3:3" ht="12.75" customHeight="1">
      <c r="C646" s="234"/>
    </row>
    <row r="647" spans="3:3" ht="12.75" customHeight="1">
      <c r="C647" s="234"/>
    </row>
    <row r="648" spans="3:3" ht="12.75" customHeight="1">
      <c r="C648" s="234"/>
    </row>
    <row r="649" spans="3:3" ht="12.75" customHeight="1">
      <c r="C649" s="234"/>
    </row>
    <row r="650" spans="3:3" ht="12.75" customHeight="1">
      <c r="C650" s="234"/>
    </row>
    <row r="651" spans="3:3" ht="12.75" customHeight="1">
      <c r="C651" s="234"/>
    </row>
    <row r="652" spans="3:3" ht="12.75" customHeight="1">
      <c r="C652" s="234"/>
    </row>
    <row r="653" spans="3:3" ht="12.75" customHeight="1">
      <c r="C653" s="234"/>
    </row>
    <row r="654" spans="3:3" ht="12.75" customHeight="1">
      <c r="C654" s="234"/>
    </row>
    <row r="655" spans="3:3" ht="12.75" customHeight="1">
      <c r="C655" s="234"/>
    </row>
    <row r="656" spans="3:3" ht="12.75" customHeight="1">
      <c r="C656" s="234"/>
    </row>
    <row r="657" spans="3:3" ht="12.75" customHeight="1">
      <c r="C657" s="234"/>
    </row>
    <row r="658" spans="3:3" ht="12.75" customHeight="1">
      <c r="C658" s="234"/>
    </row>
    <row r="659" spans="3:3" ht="12.75" customHeight="1">
      <c r="C659" s="234"/>
    </row>
    <row r="660" spans="3:3" ht="12.75" customHeight="1">
      <c r="C660" s="234"/>
    </row>
    <row r="661" spans="3:3" ht="12.75" customHeight="1">
      <c r="C661" s="234"/>
    </row>
    <row r="662" spans="3:3" ht="12.75" customHeight="1">
      <c r="C662" s="234"/>
    </row>
    <row r="663" spans="3:3" ht="12.75" customHeight="1">
      <c r="C663" s="234"/>
    </row>
    <row r="664" spans="3:3" ht="12.75" customHeight="1">
      <c r="C664" s="234"/>
    </row>
    <row r="665" spans="3:3" ht="12.75" customHeight="1">
      <c r="C665" s="234"/>
    </row>
    <row r="666" spans="3:3" ht="12.75" customHeight="1">
      <c r="C666" s="234"/>
    </row>
    <row r="667" spans="3:3" ht="12.75" customHeight="1">
      <c r="C667" s="234"/>
    </row>
    <row r="668" spans="3:3" ht="12.75" customHeight="1">
      <c r="C668" s="234"/>
    </row>
    <row r="669" spans="3:3" ht="12.75" customHeight="1">
      <c r="C669" s="234"/>
    </row>
    <row r="670" spans="3:3" ht="12.75" customHeight="1">
      <c r="C670" s="234"/>
    </row>
    <row r="671" spans="3:3" ht="12.75" customHeight="1">
      <c r="C671" s="234"/>
    </row>
    <row r="672" spans="3:3" ht="12.75" customHeight="1">
      <c r="C672" s="234"/>
    </row>
    <row r="673" spans="3:3" ht="12.75" customHeight="1">
      <c r="C673" s="234"/>
    </row>
    <row r="674" spans="3:3" ht="12.75" customHeight="1">
      <c r="C674" s="234"/>
    </row>
    <row r="675" spans="3:3" ht="12.75" customHeight="1">
      <c r="C675" s="234"/>
    </row>
    <row r="676" spans="3:3" ht="12.75" customHeight="1">
      <c r="C676" s="234"/>
    </row>
    <row r="677" spans="3:3" ht="12.75" customHeight="1">
      <c r="C677" s="234"/>
    </row>
    <row r="678" spans="3:3" ht="12.75" customHeight="1">
      <c r="C678" s="234"/>
    </row>
    <row r="679" spans="3:3" ht="12.75" customHeight="1">
      <c r="C679" s="234"/>
    </row>
    <row r="680" spans="3:3" ht="12.75" customHeight="1">
      <c r="C680" s="234"/>
    </row>
    <row r="681" spans="3:3" ht="12.75" customHeight="1">
      <c r="C681" s="234"/>
    </row>
    <row r="682" spans="3:3" ht="12.75" customHeight="1">
      <c r="C682" s="234"/>
    </row>
    <row r="683" spans="3:3" ht="12.75" customHeight="1">
      <c r="C683" s="234"/>
    </row>
    <row r="684" spans="3:3" ht="12.75" customHeight="1">
      <c r="C684" s="234"/>
    </row>
    <row r="685" spans="3:3" ht="12.75" customHeight="1">
      <c r="C685" s="234"/>
    </row>
    <row r="686" spans="3:3" ht="12.75" customHeight="1">
      <c r="C686" s="234"/>
    </row>
    <row r="687" spans="3:3" ht="12.75" customHeight="1">
      <c r="C687" s="234"/>
    </row>
    <row r="688" spans="3:3" ht="12.75" customHeight="1">
      <c r="C688" s="234"/>
    </row>
    <row r="689" spans="3:3" ht="12.75" customHeight="1">
      <c r="C689" s="234"/>
    </row>
    <row r="690" spans="3:3" ht="12.75" customHeight="1">
      <c r="C690" s="234"/>
    </row>
    <row r="691" spans="3:3" ht="12.75" customHeight="1">
      <c r="C691" s="234"/>
    </row>
    <row r="692" spans="3:3" ht="12.75" customHeight="1">
      <c r="C692" s="234"/>
    </row>
    <row r="693" spans="3:3" ht="12.75" customHeight="1">
      <c r="C693" s="234"/>
    </row>
    <row r="694" spans="3:3" ht="12.75" customHeight="1">
      <c r="C694" s="234"/>
    </row>
    <row r="695" spans="3:3" ht="12.75" customHeight="1">
      <c r="C695" s="234"/>
    </row>
    <row r="696" spans="3:3" ht="12.75" customHeight="1">
      <c r="C696" s="234"/>
    </row>
    <row r="697" spans="3:3" ht="12.75" customHeight="1">
      <c r="C697" s="234"/>
    </row>
    <row r="698" spans="3:3" ht="12.75" customHeight="1">
      <c r="C698" s="234"/>
    </row>
    <row r="699" spans="3:3" ht="12.75" customHeight="1">
      <c r="C699" s="234"/>
    </row>
    <row r="700" spans="3:3" ht="12.75" customHeight="1">
      <c r="C700" s="234"/>
    </row>
    <row r="701" spans="3:3" ht="12.75" customHeight="1">
      <c r="C701" s="234"/>
    </row>
    <row r="702" spans="3:3" ht="12.75" customHeight="1">
      <c r="C702" s="234"/>
    </row>
    <row r="703" spans="3:3" ht="12.75" customHeight="1">
      <c r="C703" s="234"/>
    </row>
    <row r="704" spans="3:3" ht="12.75" customHeight="1">
      <c r="C704" s="234"/>
    </row>
    <row r="705" spans="3:3" ht="12.75" customHeight="1">
      <c r="C705" s="234"/>
    </row>
    <row r="706" spans="3:3" ht="12.75" customHeight="1">
      <c r="C706" s="234"/>
    </row>
    <row r="707" spans="3:3" ht="12.75" customHeight="1">
      <c r="C707" s="234"/>
    </row>
    <row r="708" spans="3:3" ht="12.75" customHeight="1">
      <c r="C708" s="234"/>
    </row>
    <row r="709" spans="3:3" ht="12.75" customHeight="1">
      <c r="C709" s="234"/>
    </row>
    <row r="710" spans="3:3" ht="12.75" customHeight="1">
      <c r="C710" s="234"/>
    </row>
    <row r="711" spans="3:3" ht="12.75" customHeight="1">
      <c r="C711" s="234"/>
    </row>
    <row r="712" spans="3:3" ht="12.75" customHeight="1">
      <c r="C712" s="234"/>
    </row>
    <row r="713" spans="3:3" ht="12.75" customHeight="1">
      <c r="C713" s="234"/>
    </row>
    <row r="714" spans="3:3" ht="12.75" customHeight="1">
      <c r="C714" s="234"/>
    </row>
    <row r="715" spans="3:3" ht="12.75" customHeight="1">
      <c r="C715" s="234"/>
    </row>
    <row r="716" spans="3:3" ht="12.75" customHeight="1">
      <c r="C716" s="234"/>
    </row>
    <row r="717" spans="3:3" ht="12.75" customHeight="1">
      <c r="C717" s="234"/>
    </row>
    <row r="718" spans="3:3" ht="12.75" customHeight="1">
      <c r="C718" s="234"/>
    </row>
    <row r="719" spans="3:3" ht="12.75" customHeight="1">
      <c r="C719" s="234"/>
    </row>
    <row r="720" spans="3:3" ht="12.75" customHeight="1">
      <c r="C720" s="234"/>
    </row>
    <row r="721" spans="3:3" ht="12.75" customHeight="1">
      <c r="C721" s="234"/>
    </row>
    <row r="722" spans="3:3" ht="12.75" customHeight="1">
      <c r="C722" s="234"/>
    </row>
    <row r="723" spans="3:3" ht="12.75" customHeight="1">
      <c r="C723" s="234"/>
    </row>
    <row r="724" spans="3:3" ht="12.75" customHeight="1">
      <c r="C724" s="234"/>
    </row>
    <row r="725" spans="3:3" ht="12.75" customHeight="1">
      <c r="C725" s="234"/>
    </row>
    <row r="726" spans="3:3" ht="12.75" customHeight="1">
      <c r="C726" s="234"/>
    </row>
    <row r="727" spans="3:3" ht="12.75" customHeight="1">
      <c r="C727" s="234"/>
    </row>
    <row r="728" spans="3:3" ht="12.75" customHeight="1">
      <c r="C728" s="234"/>
    </row>
    <row r="729" spans="3:3" ht="12.75" customHeight="1">
      <c r="C729" s="234"/>
    </row>
    <row r="730" spans="3:3" ht="12.75" customHeight="1">
      <c r="C730" s="234"/>
    </row>
    <row r="731" spans="3:3" ht="12.75" customHeight="1">
      <c r="C731" s="234"/>
    </row>
    <row r="732" spans="3:3" ht="12.75" customHeight="1">
      <c r="C732" s="234"/>
    </row>
    <row r="733" spans="3:3" ht="12.75" customHeight="1">
      <c r="C733" s="234"/>
    </row>
    <row r="734" spans="3:3" ht="12.75" customHeight="1">
      <c r="C734" s="234"/>
    </row>
    <row r="735" spans="3:3" ht="12.75" customHeight="1">
      <c r="C735" s="234"/>
    </row>
    <row r="736" spans="3:3" ht="12.75" customHeight="1">
      <c r="C736" s="234"/>
    </row>
    <row r="737" spans="3:3" ht="12.75" customHeight="1">
      <c r="C737" s="234"/>
    </row>
    <row r="738" spans="3:3" ht="12.75" customHeight="1">
      <c r="C738" s="234"/>
    </row>
    <row r="739" spans="3:3" ht="12.75" customHeight="1">
      <c r="C739" s="234"/>
    </row>
    <row r="740" spans="3:3" ht="12.75" customHeight="1">
      <c r="C740" s="234"/>
    </row>
    <row r="741" spans="3:3" ht="12.75" customHeight="1">
      <c r="C741" s="234"/>
    </row>
    <row r="742" spans="3:3" ht="12.75" customHeight="1">
      <c r="C742" s="234"/>
    </row>
    <row r="743" spans="3:3" ht="12.75" customHeight="1">
      <c r="C743" s="234"/>
    </row>
    <row r="744" spans="3:3" ht="12.75" customHeight="1">
      <c r="C744" s="234"/>
    </row>
    <row r="745" spans="3:3" ht="12.75" customHeight="1">
      <c r="C745" s="234"/>
    </row>
    <row r="746" spans="3:3" ht="12.75" customHeight="1">
      <c r="C746" s="234"/>
    </row>
    <row r="747" spans="3:3" ht="12.75" customHeight="1">
      <c r="C747" s="234"/>
    </row>
    <row r="748" spans="3:3" ht="12.75" customHeight="1">
      <c r="C748" s="234"/>
    </row>
    <row r="749" spans="3:3" ht="12.75" customHeight="1">
      <c r="C749" s="234"/>
    </row>
    <row r="750" spans="3:3" ht="12.75" customHeight="1">
      <c r="C750" s="234"/>
    </row>
    <row r="751" spans="3:3" ht="12.75" customHeight="1">
      <c r="C751" s="234"/>
    </row>
    <row r="752" spans="3:3" ht="12.75" customHeight="1">
      <c r="C752" s="234"/>
    </row>
    <row r="753" spans="3:3" ht="12.75" customHeight="1">
      <c r="C753" s="234"/>
    </row>
    <row r="754" spans="3:3" ht="12.75" customHeight="1">
      <c r="C754" s="234"/>
    </row>
    <row r="755" spans="3:3" ht="12.75" customHeight="1">
      <c r="C755" s="234"/>
    </row>
    <row r="756" spans="3:3" ht="12.75" customHeight="1">
      <c r="C756" s="234"/>
    </row>
    <row r="757" spans="3:3" ht="12.75" customHeight="1">
      <c r="C757" s="234"/>
    </row>
    <row r="758" spans="3:3" ht="12.75" customHeight="1">
      <c r="C758" s="234"/>
    </row>
    <row r="759" spans="3:3" ht="12.75" customHeight="1">
      <c r="C759" s="234"/>
    </row>
    <row r="760" spans="3:3" ht="12.75" customHeight="1">
      <c r="C760" s="234"/>
    </row>
    <row r="761" spans="3:3" ht="12.75" customHeight="1">
      <c r="C761" s="234"/>
    </row>
    <row r="762" spans="3:3" ht="12.75" customHeight="1">
      <c r="C762" s="234"/>
    </row>
    <row r="763" spans="3:3" ht="12.75" customHeight="1">
      <c r="C763" s="234"/>
    </row>
    <row r="764" spans="3:3" ht="12.75" customHeight="1">
      <c r="C764" s="234"/>
    </row>
    <row r="765" spans="3:3" ht="12.75" customHeight="1">
      <c r="C765" s="234"/>
    </row>
    <row r="766" spans="3:3" ht="12.75" customHeight="1">
      <c r="C766" s="234"/>
    </row>
    <row r="767" spans="3:3" ht="12.75" customHeight="1">
      <c r="C767" s="234"/>
    </row>
    <row r="768" spans="3:3" ht="12.75" customHeight="1">
      <c r="C768" s="234"/>
    </row>
    <row r="769" spans="3:3" ht="12.75" customHeight="1">
      <c r="C769" s="234"/>
    </row>
    <row r="770" spans="3:3" ht="12.75" customHeight="1">
      <c r="C770" s="234"/>
    </row>
    <row r="771" spans="3:3" ht="12.75" customHeight="1">
      <c r="C771" s="234"/>
    </row>
    <row r="772" spans="3:3" ht="12.75" customHeight="1">
      <c r="C772" s="234"/>
    </row>
    <row r="773" spans="3:3" ht="12.75" customHeight="1">
      <c r="C773" s="234"/>
    </row>
    <row r="774" spans="3:3" ht="12.75" customHeight="1">
      <c r="C774" s="234"/>
    </row>
    <row r="775" spans="3:3" ht="12.75" customHeight="1">
      <c r="C775" s="234"/>
    </row>
    <row r="776" spans="3:3" ht="12.75" customHeight="1">
      <c r="C776" s="234"/>
    </row>
    <row r="777" spans="3:3" ht="12.75" customHeight="1">
      <c r="C777" s="234"/>
    </row>
    <row r="778" spans="3:3" ht="12.75" customHeight="1">
      <c r="C778" s="234"/>
    </row>
    <row r="779" spans="3:3" ht="12.75" customHeight="1">
      <c r="C779" s="234"/>
    </row>
    <row r="780" spans="3:3" ht="12.75" customHeight="1">
      <c r="C780" s="234"/>
    </row>
    <row r="781" spans="3:3" ht="12.75" customHeight="1">
      <c r="C781" s="234"/>
    </row>
    <row r="782" spans="3:3" ht="12.75" customHeight="1">
      <c r="C782" s="234"/>
    </row>
    <row r="783" spans="3:3" ht="12.75" customHeight="1">
      <c r="C783" s="234"/>
    </row>
    <row r="784" spans="3:3" ht="12.75" customHeight="1">
      <c r="C784" s="234"/>
    </row>
    <row r="785" spans="3:3" ht="12.75" customHeight="1">
      <c r="C785" s="234"/>
    </row>
    <row r="786" spans="3:3" ht="12.75" customHeight="1">
      <c r="C786" s="234"/>
    </row>
    <row r="787" spans="3:3" ht="12.75" customHeight="1">
      <c r="C787" s="234"/>
    </row>
    <row r="788" spans="3:3" ht="12.75" customHeight="1">
      <c r="C788" s="234"/>
    </row>
    <row r="789" spans="3:3" ht="12.75" customHeight="1">
      <c r="C789" s="234"/>
    </row>
    <row r="790" spans="3:3" ht="12.75" customHeight="1">
      <c r="C790" s="234"/>
    </row>
    <row r="791" spans="3:3" ht="12.75" customHeight="1">
      <c r="C791" s="234"/>
    </row>
    <row r="792" spans="3:3" ht="12.75" customHeight="1">
      <c r="C792" s="234"/>
    </row>
    <row r="793" spans="3:3" ht="12.75" customHeight="1">
      <c r="C793" s="234"/>
    </row>
    <row r="794" spans="3:3" ht="12.75" customHeight="1">
      <c r="C794" s="234"/>
    </row>
    <row r="795" spans="3:3" ht="12.75" customHeight="1">
      <c r="C795" s="234"/>
    </row>
    <row r="796" spans="3:3" ht="12.75" customHeight="1">
      <c r="C796" s="234"/>
    </row>
    <row r="797" spans="3:3" ht="12.75" customHeight="1">
      <c r="C797" s="234"/>
    </row>
    <row r="798" spans="3:3" ht="12.75" customHeight="1">
      <c r="C798" s="234"/>
    </row>
    <row r="799" spans="3:3" ht="12.75" customHeight="1">
      <c r="C799" s="234"/>
    </row>
    <row r="800" spans="3:3" ht="12.75" customHeight="1">
      <c r="C800" s="234"/>
    </row>
    <row r="801" spans="3:3" ht="12.75" customHeight="1">
      <c r="C801" s="234"/>
    </row>
    <row r="802" spans="3:3" ht="12.75" customHeight="1">
      <c r="C802" s="234"/>
    </row>
    <row r="803" spans="3:3" ht="12.75" customHeight="1">
      <c r="C803" s="234"/>
    </row>
    <row r="804" spans="3:3" ht="12.75" customHeight="1">
      <c r="C804" s="234"/>
    </row>
    <row r="805" spans="3:3" ht="12.75" customHeight="1">
      <c r="C805" s="234"/>
    </row>
    <row r="806" spans="3:3" ht="12.75" customHeight="1">
      <c r="C806" s="234"/>
    </row>
    <row r="807" spans="3:3" ht="12.75" customHeight="1">
      <c r="C807" s="234"/>
    </row>
    <row r="808" spans="3:3" ht="12.75" customHeight="1">
      <c r="C808" s="234"/>
    </row>
    <row r="809" spans="3:3" ht="12.75" customHeight="1">
      <c r="C809" s="234"/>
    </row>
    <row r="810" spans="3:3" ht="12.75" customHeight="1">
      <c r="C810" s="234"/>
    </row>
    <row r="811" spans="3:3" ht="12.75" customHeight="1">
      <c r="C811" s="234"/>
    </row>
    <row r="812" spans="3:3" ht="12.75" customHeight="1">
      <c r="C812" s="234"/>
    </row>
    <row r="813" spans="3:3" ht="12.75" customHeight="1">
      <c r="C813" s="234"/>
    </row>
    <row r="814" spans="3:3" ht="12.75" customHeight="1">
      <c r="C814" s="234"/>
    </row>
    <row r="815" spans="3:3" ht="12.75" customHeight="1">
      <c r="C815" s="234"/>
    </row>
    <row r="816" spans="3:3" ht="12.75" customHeight="1">
      <c r="C816" s="234"/>
    </row>
    <row r="817" spans="3:3" ht="12.75" customHeight="1">
      <c r="C817" s="234"/>
    </row>
    <row r="818" spans="3:3" ht="12.75" customHeight="1">
      <c r="C818" s="234"/>
    </row>
    <row r="819" spans="3:3" ht="12.75" customHeight="1">
      <c r="C819" s="234"/>
    </row>
    <row r="820" spans="3:3" ht="12.75" customHeight="1">
      <c r="C820" s="234"/>
    </row>
    <row r="821" spans="3:3" ht="12.75" customHeight="1">
      <c r="C821" s="234"/>
    </row>
    <row r="822" spans="3:3" ht="12.75" customHeight="1">
      <c r="C822" s="234"/>
    </row>
    <row r="823" spans="3:3" ht="12.75" customHeight="1">
      <c r="C823" s="234"/>
    </row>
    <row r="824" spans="3:3" ht="12.75" customHeight="1">
      <c r="C824" s="234"/>
    </row>
    <row r="825" spans="3:3" ht="12.75" customHeight="1">
      <c r="C825" s="234"/>
    </row>
    <row r="826" spans="3:3" ht="12.75" customHeight="1">
      <c r="C826" s="234"/>
    </row>
    <row r="827" spans="3:3" ht="12.75" customHeight="1">
      <c r="C827" s="234"/>
    </row>
    <row r="828" spans="3:3" ht="12.75" customHeight="1">
      <c r="C828" s="234"/>
    </row>
    <row r="829" spans="3:3" ht="12.75" customHeight="1">
      <c r="C829" s="234"/>
    </row>
    <row r="830" spans="3:3" ht="12.75" customHeight="1">
      <c r="C830" s="234"/>
    </row>
    <row r="831" spans="3:3" ht="12.75" customHeight="1">
      <c r="C831" s="234"/>
    </row>
    <row r="832" spans="3:3" ht="12.75" customHeight="1">
      <c r="C832" s="234"/>
    </row>
    <row r="833" spans="3:3" ht="12.75" customHeight="1">
      <c r="C833" s="234"/>
    </row>
    <row r="834" spans="3:3" ht="12.75" customHeight="1">
      <c r="C834" s="234"/>
    </row>
    <row r="835" spans="3:3" ht="12.75" customHeight="1">
      <c r="C835" s="234"/>
    </row>
    <row r="836" spans="3:3" ht="12.75" customHeight="1">
      <c r="C836" s="234"/>
    </row>
    <row r="837" spans="3:3" ht="12.75" customHeight="1">
      <c r="C837" s="234"/>
    </row>
    <row r="838" spans="3:3" ht="12.75" customHeight="1">
      <c r="C838" s="234"/>
    </row>
    <row r="839" spans="3:3" ht="12.75" customHeight="1">
      <c r="C839" s="234"/>
    </row>
    <row r="840" spans="3:3" ht="12.75" customHeight="1">
      <c r="C840" s="234"/>
    </row>
    <row r="841" spans="3:3" ht="12.75" customHeight="1">
      <c r="C841" s="234"/>
    </row>
    <row r="842" spans="3:3" ht="12.75" customHeight="1">
      <c r="C842" s="234"/>
    </row>
    <row r="843" spans="3:3" ht="12.75" customHeight="1">
      <c r="C843" s="234"/>
    </row>
    <row r="844" spans="3:3" ht="12.75" customHeight="1">
      <c r="C844" s="234"/>
    </row>
    <row r="845" spans="3:3" ht="12.75" customHeight="1">
      <c r="C845" s="234"/>
    </row>
    <row r="846" spans="3:3" ht="12.75" customHeight="1">
      <c r="C846" s="234"/>
    </row>
    <row r="847" spans="3:3" ht="12.75" customHeight="1">
      <c r="C847" s="234"/>
    </row>
    <row r="848" spans="3:3" ht="12.75" customHeight="1">
      <c r="C848" s="234"/>
    </row>
    <row r="849" spans="3:3" ht="12.75" customHeight="1">
      <c r="C849" s="234"/>
    </row>
    <row r="850" spans="3:3" ht="12.75" customHeight="1">
      <c r="C850" s="234"/>
    </row>
    <row r="851" spans="3:3" ht="12.75" customHeight="1">
      <c r="C851" s="234"/>
    </row>
    <row r="852" spans="3:3" ht="12.75" customHeight="1">
      <c r="C852" s="234"/>
    </row>
    <row r="853" spans="3:3" ht="12.75" customHeight="1">
      <c r="C853" s="234"/>
    </row>
    <row r="854" spans="3:3" ht="12.75" customHeight="1">
      <c r="C854" s="234"/>
    </row>
    <row r="855" spans="3:3" ht="12.75" customHeight="1">
      <c r="C855" s="234"/>
    </row>
    <row r="856" spans="3:3" ht="12.75" customHeight="1">
      <c r="C856" s="234"/>
    </row>
    <row r="857" spans="3:3" ht="12.75" customHeight="1">
      <c r="C857" s="234"/>
    </row>
    <row r="858" spans="3:3" ht="12.75" customHeight="1">
      <c r="C858" s="234"/>
    </row>
    <row r="859" spans="3:3" ht="12.75" customHeight="1">
      <c r="C859" s="234"/>
    </row>
    <row r="860" spans="3:3" ht="12.75" customHeight="1">
      <c r="C860" s="234"/>
    </row>
    <row r="861" spans="3:3" ht="12.75" customHeight="1">
      <c r="C861" s="234"/>
    </row>
    <row r="862" spans="3:3" ht="12.75" customHeight="1">
      <c r="C862" s="234"/>
    </row>
    <row r="863" spans="3:3" ht="12.75" customHeight="1">
      <c r="C863" s="234"/>
    </row>
    <row r="864" spans="3:3" ht="12.75" customHeight="1">
      <c r="C864" s="234"/>
    </row>
    <row r="865" spans="3:3" ht="12.75" customHeight="1">
      <c r="C865" s="234"/>
    </row>
    <row r="866" spans="3:3" ht="12.75" customHeight="1">
      <c r="C866" s="234"/>
    </row>
    <row r="867" spans="3:3" ht="12.75" customHeight="1">
      <c r="C867" s="234"/>
    </row>
    <row r="868" spans="3:3" ht="12.75" customHeight="1">
      <c r="C868" s="234"/>
    </row>
    <row r="869" spans="3:3" ht="12.75" customHeight="1">
      <c r="C869" s="234"/>
    </row>
    <row r="870" spans="3:3" ht="12.75" customHeight="1">
      <c r="C870" s="234"/>
    </row>
    <row r="871" spans="3:3" ht="12.75" customHeight="1">
      <c r="C871" s="234"/>
    </row>
    <row r="872" spans="3:3" ht="12.75" customHeight="1">
      <c r="C872" s="234"/>
    </row>
    <row r="873" spans="3:3" ht="12.75" customHeight="1">
      <c r="C873" s="234"/>
    </row>
    <row r="874" spans="3:3" ht="12.75" customHeight="1">
      <c r="C874" s="234"/>
    </row>
    <row r="875" spans="3:3" ht="12.75" customHeight="1">
      <c r="C875" s="234"/>
    </row>
    <row r="876" spans="3:3" ht="12.75" customHeight="1">
      <c r="C876" s="234"/>
    </row>
    <row r="877" spans="3:3" ht="12.75" customHeight="1">
      <c r="C877" s="234"/>
    </row>
    <row r="878" spans="3:3" ht="12.75" customHeight="1">
      <c r="C878" s="234"/>
    </row>
    <row r="879" spans="3:3" ht="12.75" customHeight="1">
      <c r="C879" s="234"/>
    </row>
    <row r="880" spans="3:3" ht="12.75" customHeight="1">
      <c r="C880" s="234"/>
    </row>
    <row r="881" spans="3:3" ht="12.75" customHeight="1">
      <c r="C881" s="234"/>
    </row>
    <row r="882" spans="3:3" ht="12.75" customHeight="1">
      <c r="C882" s="234"/>
    </row>
    <row r="883" spans="3:3" ht="12.75" customHeight="1">
      <c r="C883" s="234"/>
    </row>
    <row r="884" spans="3:3" ht="12.75" customHeight="1">
      <c r="C884" s="234"/>
    </row>
    <row r="885" spans="3:3" ht="12.75" customHeight="1">
      <c r="C885" s="234"/>
    </row>
    <row r="886" spans="3:3" ht="12.75" customHeight="1">
      <c r="C886" s="234"/>
    </row>
    <row r="887" spans="3:3" ht="12.75" customHeight="1">
      <c r="C887" s="234"/>
    </row>
    <row r="888" spans="3:3" ht="12.75" customHeight="1">
      <c r="C888" s="234"/>
    </row>
    <row r="889" spans="3:3" ht="12.75" customHeight="1">
      <c r="C889" s="234"/>
    </row>
    <row r="890" spans="3:3" ht="12.75" customHeight="1">
      <c r="C890" s="234"/>
    </row>
    <row r="891" spans="3:3" ht="12.75" customHeight="1">
      <c r="C891" s="234"/>
    </row>
    <row r="892" spans="3:3" ht="12.75" customHeight="1">
      <c r="C892" s="234"/>
    </row>
    <row r="893" spans="3:3" ht="12.75" customHeight="1">
      <c r="C893" s="234"/>
    </row>
    <row r="894" spans="3:3" ht="12.75" customHeight="1">
      <c r="C894" s="234"/>
    </row>
    <row r="895" spans="3:3" ht="12.75" customHeight="1">
      <c r="C895" s="234"/>
    </row>
    <row r="896" spans="3:3" ht="12.75" customHeight="1">
      <c r="C896" s="234"/>
    </row>
    <row r="897" spans="3:3" ht="12.75" customHeight="1">
      <c r="C897" s="234"/>
    </row>
    <row r="898" spans="3:3" ht="12.75" customHeight="1">
      <c r="C898" s="234"/>
    </row>
    <row r="899" spans="3:3" ht="12.75" customHeight="1">
      <c r="C899" s="234"/>
    </row>
    <row r="900" spans="3:3" ht="12.75" customHeight="1">
      <c r="C900" s="234"/>
    </row>
    <row r="901" spans="3:3" ht="12.75" customHeight="1">
      <c r="C901" s="234"/>
    </row>
    <row r="902" spans="3:3" ht="12.75" customHeight="1">
      <c r="C902" s="234"/>
    </row>
    <row r="903" spans="3:3" ht="12.75" customHeight="1">
      <c r="C903" s="234"/>
    </row>
    <row r="904" spans="3:3" ht="12.75" customHeight="1">
      <c r="C904" s="234"/>
    </row>
    <row r="905" spans="3:3" ht="12.75" customHeight="1">
      <c r="C905" s="234"/>
    </row>
    <row r="906" spans="3:3" ht="12.75" customHeight="1">
      <c r="C906" s="234"/>
    </row>
    <row r="907" spans="3:3" ht="12.75" customHeight="1">
      <c r="C907" s="234"/>
    </row>
    <row r="908" spans="3:3" ht="12.75" customHeight="1">
      <c r="C908" s="234"/>
    </row>
    <row r="909" spans="3:3" ht="12.75" customHeight="1">
      <c r="C909" s="234"/>
    </row>
    <row r="910" spans="3:3" ht="12.75" customHeight="1">
      <c r="C910" s="234"/>
    </row>
    <row r="911" spans="3:3" ht="12.75" customHeight="1">
      <c r="C911" s="234"/>
    </row>
    <row r="912" spans="3:3" ht="12.75" customHeight="1">
      <c r="C912" s="234"/>
    </row>
    <row r="913" spans="3:3" ht="12.75" customHeight="1">
      <c r="C913" s="234"/>
    </row>
    <row r="914" spans="3:3" ht="12.75" customHeight="1">
      <c r="C914" s="234"/>
    </row>
    <row r="915" spans="3:3" ht="12.75" customHeight="1">
      <c r="C915" s="234"/>
    </row>
    <row r="916" spans="3:3" ht="12.75" customHeight="1">
      <c r="C916" s="234"/>
    </row>
    <row r="917" spans="3:3" ht="12.75" customHeight="1">
      <c r="C917" s="234"/>
    </row>
    <row r="918" spans="3:3" ht="12.75" customHeight="1">
      <c r="C918" s="234"/>
    </row>
    <row r="919" spans="3:3" ht="12.75" customHeight="1">
      <c r="C919" s="234"/>
    </row>
    <row r="920" spans="3:3" ht="12.75" customHeight="1">
      <c r="C920" s="234"/>
    </row>
    <row r="921" spans="3:3" ht="12.75" customHeight="1">
      <c r="C921" s="234"/>
    </row>
    <row r="922" spans="3:3" ht="12.75" customHeight="1">
      <c r="C922" s="234"/>
    </row>
    <row r="923" spans="3:3" ht="12.75" customHeight="1">
      <c r="C923" s="234"/>
    </row>
    <row r="924" spans="3:3" ht="12.75" customHeight="1">
      <c r="C924" s="234"/>
    </row>
    <row r="925" spans="3:3" ht="12.75" customHeight="1">
      <c r="C925" s="234"/>
    </row>
    <row r="926" spans="3:3" ht="12.75" customHeight="1">
      <c r="C926" s="234"/>
    </row>
    <row r="927" spans="3:3" ht="12.75" customHeight="1">
      <c r="C927" s="234"/>
    </row>
    <row r="928" spans="3:3" ht="12.75" customHeight="1">
      <c r="C928" s="234"/>
    </row>
    <row r="929" spans="3:3" ht="12.75" customHeight="1">
      <c r="C929" s="234"/>
    </row>
    <row r="930" spans="3:3" ht="12.75" customHeight="1">
      <c r="C930" s="234"/>
    </row>
    <row r="931" spans="3:3" ht="12.75" customHeight="1">
      <c r="C931" s="234"/>
    </row>
    <row r="932" spans="3:3" ht="12.75" customHeight="1">
      <c r="C932" s="234"/>
    </row>
    <row r="933" spans="3:3" ht="12.75" customHeight="1">
      <c r="C933" s="234"/>
    </row>
    <row r="934" spans="3:3" ht="12.75" customHeight="1">
      <c r="C934" s="234"/>
    </row>
    <row r="935" spans="3:3" ht="12.75" customHeight="1">
      <c r="C935" s="234"/>
    </row>
    <row r="936" spans="3:3" ht="12.75" customHeight="1">
      <c r="C936" s="234"/>
    </row>
    <row r="937" spans="3:3" ht="12.75" customHeight="1">
      <c r="C937" s="234"/>
    </row>
    <row r="938" spans="3:3" ht="12.75" customHeight="1">
      <c r="C938" s="234"/>
    </row>
    <row r="939" spans="3:3" ht="12.75" customHeight="1">
      <c r="C939" s="234"/>
    </row>
    <row r="940" spans="3:3" ht="12.75" customHeight="1">
      <c r="C940" s="234"/>
    </row>
    <row r="941" spans="3:3" ht="12.75" customHeight="1">
      <c r="C941" s="234"/>
    </row>
    <row r="942" spans="3:3" ht="12.75" customHeight="1">
      <c r="C942" s="234"/>
    </row>
    <row r="943" spans="3:3" ht="12.75" customHeight="1">
      <c r="C943" s="234"/>
    </row>
    <row r="944" spans="3:3" ht="12.75" customHeight="1">
      <c r="C944" s="234"/>
    </row>
    <row r="945" spans="3:3" ht="12.75" customHeight="1">
      <c r="C945" s="234"/>
    </row>
    <row r="946" spans="3:3" ht="12.75" customHeight="1">
      <c r="C946" s="234"/>
    </row>
    <row r="947" spans="3:3" ht="12.75" customHeight="1">
      <c r="C947" s="234"/>
    </row>
    <row r="948" spans="3:3" ht="12.75" customHeight="1">
      <c r="C948" s="234"/>
    </row>
    <row r="949" spans="3:3" ht="12.75" customHeight="1">
      <c r="C949" s="234"/>
    </row>
    <row r="950" spans="3:3" ht="12.75" customHeight="1">
      <c r="C950" s="234"/>
    </row>
    <row r="951" spans="3:3" ht="12.75" customHeight="1">
      <c r="C951" s="234"/>
    </row>
    <row r="952" spans="3:3" ht="12.75" customHeight="1">
      <c r="C952" s="234"/>
    </row>
    <row r="953" spans="3:3" ht="12.75" customHeight="1">
      <c r="C953" s="234"/>
    </row>
    <row r="954" spans="3:3" ht="12.75" customHeight="1">
      <c r="C954" s="234"/>
    </row>
    <row r="955" spans="3:3" ht="12.75" customHeight="1">
      <c r="C955" s="234"/>
    </row>
    <row r="956" spans="3:3" ht="12.75" customHeight="1">
      <c r="C956" s="234"/>
    </row>
    <row r="957" spans="3:3" ht="12.75" customHeight="1">
      <c r="C957" s="234"/>
    </row>
    <row r="958" spans="3:3" ht="12.75" customHeight="1">
      <c r="C958" s="234"/>
    </row>
    <row r="959" spans="3:3" ht="12.75" customHeight="1">
      <c r="C959" s="234"/>
    </row>
    <row r="960" spans="3:3" ht="12.75" customHeight="1">
      <c r="C960" s="234"/>
    </row>
    <row r="961" spans="3:3" ht="12.75" customHeight="1">
      <c r="C961" s="234"/>
    </row>
    <row r="962" spans="3:3" ht="12.75" customHeight="1">
      <c r="C962" s="234"/>
    </row>
    <row r="963" spans="3:3" ht="12.75" customHeight="1">
      <c r="C963" s="234"/>
    </row>
    <row r="964" spans="3:3" ht="12.75" customHeight="1">
      <c r="C964" s="234"/>
    </row>
    <row r="965" spans="3:3" ht="12.75" customHeight="1">
      <c r="C965" s="234"/>
    </row>
    <row r="966" spans="3:3" ht="12.75" customHeight="1">
      <c r="C966" s="234"/>
    </row>
    <row r="967" spans="3:3" ht="12.75" customHeight="1">
      <c r="C967" s="234"/>
    </row>
    <row r="968" spans="3:3" ht="12.75" customHeight="1">
      <c r="C968" s="234"/>
    </row>
    <row r="969" spans="3:3" ht="12.75" customHeight="1">
      <c r="C969" s="234"/>
    </row>
    <row r="970" spans="3:3" ht="12.75" customHeight="1">
      <c r="C970" s="234"/>
    </row>
    <row r="971" spans="3:3" ht="12.75" customHeight="1">
      <c r="C971" s="234"/>
    </row>
    <row r="972" spans="3:3" ht="12.75" customHeight="1">
      <c r="C972" s="234"/>
    </row>
    <row r="973" spans="3:3" ht="12.75" customHeight="1">
      <c r="C973" s="234"/>
    </row>
    <row r="974" spans="3:3" ht="12.75" customHeight="1">
      <c r="C974" s="234"/>
    </row>
    <row r="975" spans="3:3" ht="12.75" customHeight="1">
      <c r="C975" s="234"/>
    </row>
    <row r="976" spans="3:3" ht="12.75" customHeight="1">
      <c r="C976" s="234"/>
    </row>
    <row r="977" spans="3:3" ht="12.75" customHeight="1">
      <c r="C977" s="234"/>
    </row>
    <row r="978" spans="3:3" ht="12.75" customHeight="1">
      <c r="C978" s="234"/>
    </row>
    <row r="979" spans="3:3" ht="12.75" customHeight="1">
      <c r="C979" s="234"/>
    </row>
    <row r="980" spans="3:3" ht="12.75" customHeight="1">
      <c r="C980" s="234"/>
    </row>
    <row r="981" spans="3:3" ht="12.75" customHeight="1">
      <c r="C981" s="234"/>
    </row>
    <row r="982" spans="3:3" ht="12.75" customHeight="1">
      <c r="C982" s="234"/>
    </row>
    <row r="983" spans="3:3" ht="12.75" customHeight="1">
      <c r="C983" s="234"/>
    </row>
    <row r="984" spans="3:3" ht="12.75" customHeight="1">
      <c r="C984" s="234"/>
    </row>
    <row r="985" spans="3:3" ht="12.75" customHeight="1">
      <c r="C985" s="234"/>
    </row>
    <row r="986" spans="3:3" ht="12.75" customHeight="1">
      <c r="C986" s="234"/>
    </row>
    <row r="987" spans="3:3" ht="12.75" customHeight="1">
      <c r="C987" s="234"/>
    </row>
    <row r="988" spans="3:3" ht="12.75" customHeight="1">
      <c r="C988" s="234"/>
    </row>
    <row r="989" spans="3:3" ht="12.75" customHeight="1">
      <c r="C989" s="234"/>
    </row>
    <row r="990" spans="3:3" ht="12.75" customHeight="1">
      <c r="C990" s="234"/>
    </row>
    <row r="991" spans="3:3" ht="12.75" customHeight="1">
      <c r="C991" s="234"/>
    </row>
    <row r="992" spans="3:3" ht="12.75" customHeight="1">
      <c r="C992" s="234"/>
    </row>
    <row r="993" spans="3:3" ht="12.75" customHeight="1">
      <c r="C993" s="234"/>
    </row>
    <row r="994" spans="3:3" ht="12.75" customHeight="1">
      <c r="C994" s="234"/>
    </row>
  </sheetData>
  <pageMargins left="0.75" right="0.75" top="1" bottom="1"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Z1000"/>
  <sheetViews>
    <sheetView showGridLines="0" workbookViewId="0"/>
  </sheetViews>
  <sheetFormatPr baseColWidth="10" defaultColWidth="14.5" defaultRowHeight="15" customHeight="1"/>
  <cols>
    <col min="1" max="1" width="23.33203125" customWidth="1"/>
    <col min="2" max="3" width="13.5" customWidth="1"/>
    <col min="4" max="11" width="12.33203125" customWidth="1"/>
    <col min="12" max="12" width="9.1640625" customWidth="1"/>
    <col min="13" max="26" width="8.6640625" customWidth="1"/>
  </cols>
  <sheetData>
    <row r="1" spans="1:26" ht="12.75" customHeight="1">
      <c r="A1" s="1"/>
      <c r="B1" s="1"/>
      <c r="C1" s="1"/>
      <c r="D1" s="1"/>
      <c r="E1" s="1"/>
      <c r="F1" s="1"/>
      <c r="G1" s="1"/>
      <c r="H1" s="1"/>
      <c r="I1" s="1"/>
      <c r="J1" s="1"/>
      <c r="K1" s="1"/>
      <c r="L1" s="1"/>
      <c r="M1" s="1"/>
      <c r="N1" s="1"/>
      <c r="O1" s="1"/>
      <c r="P1" s="1"/>
      <c r="Q1" s="1"/>
      <c r="R1" s="1"/>
      <c r="S1" s="1"/>
      <c r="T1" s="1"/>
      <c r="U1" s="1"/>
      <c r="V1" s="1"/>
      <c r="W1" s="1"/>
      <c r="X1" s="1"/>
      <c r="Y1" s="1"/>
      <c r="Z1" s="1"/>
    </row>
    <row r="2" spans="1:26" ht="12.75" customHeight="1">
      <c r="A2" s="2" t="s">
        <v>269</v>
      </c>
      <c r="B2" s="1"/>
      <c r="C2" s="1"/>
      <c r="D2" s="1"/>
      <c r="E2" s="1"/>
      <c r="F2" s="1"/>
      <c r="G2" s="1"/>
      <c r="H2" s="1"/>
      <c r="I2" s="1"/>
      <c r="J2" s="1"/>
      <c r="K2" s="1"/>
      <c r="L2" s="1"/>
      <c r="M2" s="1"/>
      <c r="N2" s="1"/>
      <c r="O2" s="1"/>
      <c r="P2" s="1"/>
      <c r="Q2" s="1"/>
      <c r="R2" s="1"/>
      <c r="S2" s="1"/>
      <c r="T2" s="1"/>
      <c r="U2" s="1"/>
      <c r="V2" s="1"/>
      <c r="W2" s="1"/>
      <c r="X2" s="1"/>
      <c r="Y2" s="1"/>
      <c r="Z2" s="1"/>
    </row>
    <row r="3" spans="1:26" ht="12.75" customHeight="1">
      <c r="A3" s="1"/>
      <c r="B3" s="1"/>
      <c r="C3" s="1"/>
      <c r="D3" s="1"/>
      <c r="E3" s="1"/>
      <c r="F3" s="1"/>
      <c r="G3" s="1"/>
      <c r="H3" s="1"/>
      <c r="I3" s="1"/>
      <c r="J3" s="1"/>
      <c r="K3" s="1"/>
      <c r="L3" s="1"/>
      <c r="M3" s="1"/>
      <c r="N3" s="1"/>
      <c r="O3" s="1"/>
      <c r="P3" s="1"/>
      <c r="Q3" s="1"/>
      <c r="R3" s="1"/>
      <c r="S3" s="1"/>
      <c r="T3" s="1"/>
      <c r="U3" s="1"/>
      <c r="V3" s="1"/>
      <c r="W3" s="1"/>
      <c r="X3" s="1"/>
      <c r="Y3" s="1"/>
      <c r="Z3" s="1"/>
    </row>
    <row r="4" spans="1:26" ht="12.75" customHeight="1">
      <c r="A4" s="1" t="s">
        <v>270</v>
      </c>
      <c r="C4" s="1" t="s">
        <v>271</v>
      </c>
      <c r="D4" s="1"/>
      <c r="E4" s="1"/>
      <c r="F4" s="1"/>
      <c r="G4" s="1"/>
      <c r="H4" s="1"/>
      <c r="I4" s="1"/>
      <c r="J4" s="1"/>
      <c r="K4" s="1"/>
      <c r="L4" s="1"/>
      <c r="M4" s="1"/>
      <c r="N4" s="1"/>
      <c r="O4" s="1"/>
      <c r="P4" s="1"/>
      <c r="Q4" s="1"/>
      <c r="R4" s="1"/>
      <c r="S4" s="1"/>
      <c r="T4" s="1"/>
      <c r="U4" s="1"/>
      <c r="V4" s="1"/>
      <c r="W4" s="1"/>
      <c r="X4" s="1"/>
      <c r="Y4" s="1"/>
      <c r="Z4" s="1"/>
    </row>
    <row r="5" spans="1:26" ht="12.75" customHeight="1">
      <c r="A5" s="205" t="s">
        <v>272</v>
      </c>
      <c r="C5" s="205" t="s">
        <v>274</v>
      </c>
      <c r="D5" s="1"/>
      <c r="E5" s="1"/>
      <c r="F5" s="1"/>
      <c r="G5" s="1"/>
      <c r="H5" s="1"/>
      <c r="I5" s="1"/>
      <c r="J5" s="1"/>
      <c r="K5" s="1"/>
      <c r="L5" s="1"/>
      <c r="M5" s="1"/>
      <c r="N5" s="1"/>
      <c r="O5" s="1"/>
      <c r="P5" s="1"/>
      <c r="Q5" s="1"/>
      <c r="R5" s="1"/>
      <c r="S5" s="1"/>
      <c r="T5" s="1"/>
      <c r="U5" s="1"/>
      <c r="V5" s="1"/>
      <c r="W5" s="1"/>
      <c r="X5" s="1"/>
      <c r="Y5" s="1"/>
      <c r="Z5" s="1"/>
    </row>
    <row r="6" spans="1:26" ht="12.75" customHeight="1">
      <c r="A6" s="205" t="s">
        <v>275</v>
      </c>
      <c r="C6" s="205" t="s">
        <v>276</v>
      </c>
      <c r="D6" s="1"/>
      <c r="E6" s="1"/>
      <c r="F6" s="1"/>
      <c r="G6" s="1"/>
      <c r="H6" s="1"/>
      <c r="I6" s="1"/>
      <c r="J6" s="1"/>
      <c r="K6" s="1"/>
      <c r="L6" s="1"/>
      <c r="M6" s="1"/>
      <c r="N6" s="1"/>
      <c r="O6" s="1"/>
      <c r="P6" s="1"/>
      <c r="Q6" s="1"/>
      <c r="R6" s="1"/>
      <c r="S6" s="1"/>
      <c r="T6" s="1"/>
      <c r="U6" s="1"/>
      <c r="V6" s="1"/>
      <c r="W6" s="1"/>
      <c r="X6" s="1"/>
      <c r="Y6" s="1"/>
      <c r="Z6" s="1"/>
    </row>
    <row r="7" spans="1:26" ht="12.75" customHeight="1">
      <c r="A7" s="205" t="s">
        <v>277</v>
      </c>
      <c r="D7" s="1"/>
      <c r="E7" s="1"/>
      <c r="F7" s="1"/>
      <c r="G7" s="1"/>
      <c r="H7" s="1"/>
      <c r="I7" s="1"/>
      <c r="J7" s="1"/>
      <c r="K7" s="1"/>
      <c r="L7" s="1"/>
      <c r="M7" s="1"/>
      <c r="N7" s="1"/>
      <c r="O7" s="1"/>
      <c r="P7" s="1"/>
      <c r="Q7" s="1"/>
      <c r="R7" s="1"/>
      <c r="S7" s="1"/>
      <c r="T7" s="1"/>
      <c r="U7" s="1"/>
      <c r="V7" s="1"/>
      <c r="W7" s="1"/>
      <c r="X7" s="1"/>
      <c r="Y7" s="1"/>
      <c r="Z7" s="1"/>
    </row>
    <row r="8" spans="1:26" ht="12.75" customHeight="1">
      <c r="A8" s="205" t="s">
        <v>278</v>
      </c>
      <c r="B8" s="205"/>
      <c r="C8" s="205"/>
      <c r="D8" s="1"/>
      <c r="E8" s="1"/>
      <c r="F8" s="1"/>
      <c r="G8" s="1"/>
      <c r="H8" s="1"/>
      <c r="I8" s="1"/>
      <c r="J8" s="1"/>
      <c r="K8" s="1"/>
      <c r="L8" s="1"/>
      <c r="M8" s="1"/>
      <c r="N8" s="1"/>
      <c r="O8" s="1"/>
      <c r="P8" s="1"/>
      <c r="Q8" s="1"/>
      <c r="R8" s="1"/>
      <c r="S8" s="1"/>
      <c r="T8" s="1"/>
      <c r="U8" s="1"/>
      <c r="V8" s="1"/>
      <c r="W8" s="1"/>
      <c r="X8" s="1"/>
      <c r="Y8" s="1"/>
      <c r="Z8" s="1"/>
    </row>
    <row r="9" spans="1:26" ht="12.75" customHeight="1">
      <c r="A9" s="1"/>
      <c r="B9" s="1"/>
      <c r="C9" s="1"/>
      <c r="D9" s="1"/>
      <c r="E9" s="1"/>
      <c r="F9" s="1"/>
      <c r="G9" s="1"/>
      <c r="H9" s="1"/>
      <c r="I9" s="1"/>
      <c r="J9" s="1"/>
      <c r="K9" s="1"/>
      <c r="L9" s="1"/>
      <c r="M9" s="1"/>
      <c r="N9" s="1"/>
      <c r="O9" s="1"/>
      <c r="P9" s="1"/>
      <c r="Q9" s="1"/>
      <c r="R9" s="1"/>
      <c r="S9" s="1"/>
      <c r="T9" s="1"/>
      <c r="U9" s="1"/>
      <c r="V9" s="1"/>
      <c r="W9" s="1"/>
      <c r="X9" s="1"/>
      <c r="Y9" s="1"/>
      <c r="Z9" s="1"/>
    </row>
    <row r="10" spans="1:26" ht="12.75" customHeight="1">
      <c r="A10" s="7" t="s">
        <v>279</v>
      </c>
      <c r="B10" s="1"/>
      <c r="C10" s="1"/>
      <c r="D10" s="1"/>
      <c r="E10" s="1"/>
      <c r="F10" s="1"/>
      <c r="G10" s="1"/>
      <c r="H10" s="1"/>
      <c r="I10" s="1"/>
      <c r="J10" s="1"/>
      <c r="K10" s="1"/>
      <c r="L10" s="1"/>
      <c r="M10" s="1"/>
      <c r="N10" s="1"/>
      <c r="O10" s="1"/>
      <c r="P10" s="1"/>
      <c r="Q10" s="1"/>
      <c r="R10" s="1"/>
      <c r="S10" s="1"/>
      <c r="T10" s="1"/>
      <c r="U10" s="1"/>
      <c r="V10" s="1"/>
      <c r="W10" s="1"/>
      <c r="X10" s="1"/>
      <c r="Y10" s="1"/>
      <c r="Z10" s="1"/>
    </row>
    <row r="11" spans="1:26" ht="12.75" customHeight="1">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2.75" customHeight="1">
      <c r="A12" s="7" t="s">
        <v>281</v>
      </c>
      <c r="B12" s="47">
        <f>'PP&amp;E'!C27</f>
        <v>75000</v>
      </c>
      <c r="C12" s="1"/>
      <c r="D12" s="1"/>
      <c r="E12" s="1"/>
      <c r="F12" s="1"/>
      <c r="G12" s="1"/>
      <c r="H12" s="1"/>
      <c r="I12" s="1"/>
      <c r="J12" s="1"/>
      <c r="K12" s="1"/>
      <c r="L12" s="1"/>
      <c r="M12" s="1"/>
      <c r="N12" s="1"/>
      <c r="O12" s="1"/>
      <c r="P12" s="1"/>
      <c r="Q12" s="1"/>
      <c r="R12" s="1"/>
      <c r="S12" s="1"/>
      <c r="T12" s="1"/>
      <c r="U12" s="1"/>
      <c r="V12" s="1"/>
      <c r="W12" s="1"/>
      <c r="X12" s="1"/>
      <c r="Y12" s="1"/>
      <c r="Z12" s="1"/>
    </row>
    <row r="13" spans="1:26" ht="12.75" customHeight="1">
      <c r="A13" s="7" t="s">
        <v>183</v>
      </c>
      <c r="B13" s="14">
        <f>'PP&amp;E'!B31</f>
        <v>7.2499999999999995E-2</v>
      </c>
      <c r="C13" s="1"/>
      <c r="D13" s="1"/>
      <c r="E13" s="1"/>
      <c r="F13" s="1"/>
      <c r="G13" s="1"/>
      <c r="H13" s="1"/>
      <c r="I13" s="1"/>
      <c r="J13" s="1"/>
      <c r="K13" s="1"/>
      <c r="L13" s="1"/>
      <c r="M13" s="1"/>
      <c r="N13" s="1"/>
      <c r="O13" s="1"/>
      <c r="P13" s="1"/>
      <c r="Q13" s="1"/>
      <c r="R13" s="1"/>
      <c r="S13" s="1"/>
      <c r="T13" s="1"/>
      <c r="U13" s="1"/>
      <c r="V13" s="1"/>
      <c r="W13" s="1"/>
      <c r="X13" s="1"/>
      <c r="Y13" s="1"/>
      <c r="Z13" s="1"/>
    </row>
    <row r="14" spans="1:26" ht="12.75" customHeight="1">
      <c r="A14" s="7" t="s">
        <v>181</v>
      </c>
      <c r="B14" s="14">
        <f>'PP&amp;E'!B30</f>
        <v>0.99</v>
      </c>
      <c r="C14" s="1"/>
      <c r="D14" s="1"/>
      <c r="E14" s="1"/>
      <c r="F14" s="1"/>
      <c r="G14" s="1"/>
      <c r="H14" s="1"/>
      <c r="I14" s="1"/>
      <c r="J14" s="1"/>
      <c r="K14" s="1"/>
      <c r="L14" s="1"/>
      <c r="M14" s="1"/>
      <c r="N14" s="1"/>
      <c r="O14" s="1"/>
      <c r="P14" s="1"/>
      <c r="Q14" s="1"/>
      <c r="R14" s="1"/>
      <c r="S14" s="1"/>
      <c r="T14" s="1"/>
      <c r="U14" s="1"/>
      <c r="V14" s="1"/>
      <c r="W14" s="1"/>
      <c r="X14" s="1"/>
      <c r="Y14" s="1"/>
      <c r="Z14" s="1"/>
    </row>
    <row r="15" spans="1:26" ht="12.75" customHeight="1">
      <c r="A15" s="7" t="s">
        <v>187</v>
      </c>
      <c r="B15" s="47">
        <f>'PP&amp;E'!B33</f>
        <v>74250</v>
      </c>
      <c r="C15" s="1"/>
      <c r="D15" s="1"/>
      <c r="E15" s="1"/>
      <c r="F15" s="1"/>
      <c r="G15" s="1"/>
      <c r="H15" s="1"/>
      <c r="I15" s="1"/>
      <c r="J15" s="1"/>
      <c r="K15" s="1"/>
      <c r="L15" s="1"/>
      <c r="M15" s="1"/>
      <c r="N15" s="1"/>
      <c r="O15" s="1"/>
      <c r="P15" s="1"/>
      <c r="Q15" s="1"/>
      <c r="R15" s="1"/>
      <c r="S15" s="1"/>
      <c r="T15" s="1"/>
      <c r="U15" s="1"/>
      <c r="V15" s="1"/>
      <c r="W15" s="1"/>
      <c r="X15" s="1"/>
      <c r="Y15" s="1"/>
      <c r="Z15" s="1"/>
    </row>
    <row r="16" spans="1:26" ht="12.75" customHeight="1">
      <c r="A16" s="7" t="s">
        <v>185</v>
      </c>
      <c r="B16" s="1">
        <v>10</v>
      </c>
      <c r="C16" s="1"/>
      <c r="D16" s="1"/>
      <c r="E16" s="1"/>
      <c r="F16" s="1"/>
      <c r="G16" s="1"/>
      <c r="H16" s="1"/>
      <c r="I16" s="1"/>
      <c r="J16" s="1"/>
      <c r="K16" s="1"/>
      <c r="L16" s="1"/>
      <c r="M16" s="1"/>
      <c r="N16" s="1"/>
      <c r="O16" s="1"/>
      <c r="P16" s="1"/>
      <c r="Q16" s="1"/>
      <c r="R16" s="1"/>
      <c r="S16" s="1"/>
      <c r="T16" s="1"/>
      <c r="U16" s="1"/>
      <c r="V16" s="1"/>
      <c r="W16" s="1"/>
      <c r="X16" s="1"/>
      <c r="Y16" s="1"/>
      <c r="Z16" s="1"/>
    </row>
    <row r="17" spans="1:26" ht="12.75" customHeight="1">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2.75" customHeight="1">
      <c r="A18" s="1"/>
      <c r="B18" s="4"/>
      <c r="C18" s="1"/>
      <c r="D18" s="1"/>
      <c r="E18" s="1"/>
      <c r="F18" s="1"/>
      <c r="G18" s="1"/>
      <c r="H18" s="1"/>
      <c r="I18" s="1"/>
      <c r="J18" s="1"/>
      <c r="K18" s="1"/>
      <c r="L18" s="1"/>
      <c r="M18" s="1"/>
      <c r="N18" s="1"/>
      <c r="O18" s="1"/>
      <c r="P18" s="1"/>
      <c r="Q18" s="1"/>
      <c r="R18" s="1"/>
      <c r="S18" s="1"/>
      <c r="T18" s="1"/>
      <c r="U18" s="1"/>
      <c r="V18" s="1"/>
      <c r="W18" s="1"/>
      <c r="X18" s="1"/>
      <c r="Y18" s="1"/>
      <c r="Z18" s="1"/>
    </row>
    <row r="19" spans="1:26" ht="12.7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
      <c r="B20" s="24" t="s">
        <v>212</v>
      </c>
      <c r="C20" s="24" t="s">
        <v>213</v>
      </c>
      <c r="D20" s="24" t="s">
        <v>214</v>
      </c>
      <c r="E20" s="24" t="s">
        <v>215</v>
      </c>
      <c r="F20" s="24" t="s">
        <v>216</v>
      </c>
      <c r="G20" s="24" t="s">
        <v>217</v>
      </c>
      <c r="H20" s="24" t="s">
        <v>218</v>
      </c>
      <c r="I20" s="24" t="s">
        <v>219</v>
      </c>
      <c r="J20" s="24" t="s">
        <v>220</v>
      </c>
      <c r="K20" s="24" t="s">
        <v>221</v>
      </c>
      <c r="L20" s="1"/>
      <c r="M20" s="1"/>
      <c r="N20" s="1"/>
      <c r="O20" s="1"/>
      <c r="P20" s="1"/>
      <c r="Q20" s="1"/>
      <c r="R20" s="1"/>
      <c r="S20" s="1"/>
      <c r="T20" s="1"/>
      <c r="U20" s="1"/>
      <c r="V20" s="1"/>
      <c r="W20" s="1"/>
      <c r="X20" s="1"/>
      <c r="Y20" s="1"/>
      <c r="Z20" s="1"/>
    </row>
    <row r="21" spans="1:26" ht="12.75" customHeight="1">
      <c r="A21" s="7" t="s">
        <v>284</v>
      </c>
      <c r="B21" s="190">
        <f>$B$15</f>
        <v>74250</v>
      </c>
      <c r="C21" s="190">
        <f t="shared" ref="C21:K21" si="0">B28</f>
        <v>68939.098484247923</v>
      </c>
      <c r="D21" s="190">
        <f t="shared" si="0"/>
        <v>63243.156608603822</v>
      </c>
      <c r="E21" s="190">
        <f t="shared" si="0"/>
        <v>57134.258946975526</v>
      </c>
      <c r="F21" s="190">
        <f t="shared" si="0"/>
        <v>50582.46620487918</v>
      </c>
      <c r="G21" s="190">
        <f t="shared" si="0"/>
        <v>43555.668488980846</v>
      </c>
      <c r="H21" s="190">
        <f t="shared" si="0"/>
        <v>36019.427938679881</v>
      </c>
      <c r="I21" s="190">
        <f t="shared" si="0"/>
        <v>27936.8099484821</v>
      </c>
      <c r="J21" s="190">
        <f t="shared" si="0"/>
        <v>19268.202153994978</v>
      </c>
      <c r="K21" s="190">
        <f t="shared" si="0"/>
        <v>9971.1202944075412</v>
      </c>
      <c r="L21" s="1"/>
      <c r="M21" s="1"/>
      <c r="N21" s="1"/>
      <c r="O21" s="1"/>
      <c r="P21" s="1"/>
      <c r="Q21" s="1"/>
      <c r="R21" s="1"/>
      <c r="S21" s="1"/>
      <c r="T21" s="1"/>
      <c r="U21" s="1"/>
      <c r="V21" s="1"/>
      <c r="W21" s="1"/>
      <c r="X21" s="1"/>
      <c r="Y21" s="1"/>
      <c r="Z21" s="1"/>
    </row>
    <row r="22" spans="1:26" ht="12.75" customHeight="1">
      <c r="A22" s="7" t="s">
        <v>287</v>
      </c>
      <c r="B22" s="14">
        <f t="shared" ref="B22:K22" si="1">$B$13</f>
        <v>7.2499999999999995E-2</v>
      </c>
      <c r="C22" s="14">
        <f t="shared" si="1"/>
        <v>7.2499999999999995E-2</v>
      </c>
      <c r="D22" s="14">
        <f t="shared" si="1"/>
        <v>7.2499999999999995E-2</v>
      </c>
      <c r="E22" s="14">
        <f t="shared" si="1"/>
        <v>7.2499999999999995E-2</v>
      </c>
      <c r="F22" s="14">
        <f t="shared" si="1"/>
        <v>7.2499999999999995E-2</v>
      </c>
      <c r="G22" s="14">
        <f t="shared" si="1"/>
        <v>7.2499999999999995E-2</v>
      </c>
      <c r="H22" s="14">
        <f t="shared" si="1"/>
        <v>7.2499999999999995E-2</v>
      </c>
      <c r="I22" s="14">
        <f t="shared" si="1"/>
        <v>7.2499999999999995E-2</v>
      </c>
      <c r="J22" s="14">
        <f t="shared" si="1"/>
        <v>7.2499999999999995E-2</v>
      </c>
      <c r="K22" s="14">
        <f t="shared" si="1"/>
        <v>7.2499999999999995E-2</v>
      </c>
      <c r="L22" s="1"/>
      <c r="M22" s="1"/>
      <c r="N22" s="1"/>
      <c r="O22" s="1"/>
      <c r="P22" s="1"/>
      <c r="Q22" s="1"/>
      <c r="R22" s="1"/>
      <c r="S22" s="1"/>
      <c r="T22" s="1"/>
      <c r="U22" s="1"/>
      <c r="V22" s="1"/>
      <c r="W22" s="1"/>
      <c r="X22" s="1"/>
      <c r="Y22" s="1"/>
      <c r="Z22" s="1"/>
    </row>
    <row r="23" spans="1:26" ht="12.75" customHeight="1">
      <c r="A23" s="7" t="s">
        <v>235</v>
      </c>
      <c r="B23" s="190">
        <f t="shared" ref="B23:K23" si="2">B21*B22</f>
        <v>5383.125</v>
      </c>
      <c r="C23" s="190">
        <f t="shared" si="2"/>
        <v>4998.0846401079743</v>
      </c>
      <c r="D23" s="190">
        <f t="shared" si="2"/>
        <v>4585.1288541237764</v>
      </c>
      <c r="E23" s="190">
        <f t="shared" si="2"/>
        <v>4142.2337736557256</v>
      </c>
      <c r="F23" s="190">
        <f t="shared" si="2"/>
        <v>3667.2287998537404</v>
      </c>
      <c r="G23" s="190">
        <f t="shared" si="2"/>
        <v>3157.7859654511112</v>
      </c>
      <c r="H23" s="190">
        <f t="shared" si="2"/>
        <v>2611.4085255542914</v>
      </c>
      <c r="I23" s="190">
        <f t="shared" si="2"/>
        <v>2025.4187212649522</v>
      </c>
      <c r="J23" s="190">
        <f t="shared" si="2"/>
        <v>1396.9446561646357</v>
      </c>
      <c r="K23" s="190">
        <f t="shared" si="2"/>
        <v>722.90622134454668</v>
      </c>
      <c r="L23" s="190"/>
      <c r="M23" s="1"/>
      <c r="N23" s="1"/>
      <c r="O23" s="1"/>
      <c r="P23" s="1"/>
      <c r="Q23" s="1"/>
      <c r="R23" s="1"/>
      <c r="S23" s="1"/>
      <c r="T23" s="1"/>
      <c r="U23" s="1"/>
      <c r="V23" s="1"/>
      <c r="W23" s="1"/>
      <c r="X23" s="1"/>
      <c r="Y23" s="1"/>
      <c r="Z23" s="1"/>
    </row>
    <row r="24" spans="1:26" ht="12.75" customHeight="1">
      <c r="A24" s="7"/>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7" t="s">
        <v>291</v>
      </c>
      <c r="B25" s="190">
        <f t="shared" ref="B25:K25" si="3">PMT(B22,$B$16,-$B$15)</f>
        <v>10694.026515752073</v>
      </c>
      <c r="C25" s="190">
        <f t="shared" si="3"/>
        <v>10694.026515752073</v>
      </c>
      <c r="D25" s="190">
        <f t="shared" si="3"/>
        <v>10694.026515752073</v>
      </c>
      <c r="E25" s="190">
        <f t="shared" si="3"/>
        <v>10694.026515752073</v>
      </c>
      <c r="F25" s="190">
        <f t="shared" si="3"/>
        <v>10694.026515752073</v>
      </c>
      <c r="G25" s="190">
        <f t="shared" si="3"/>
        <v>10694.026515752073</v>
      </c>
      <c r="H25" s="190">
        <f t="shared" si="3"/>
        <v>10694.026515752073</v>
      </c>
      <c r="I25" s="190">
        <f t="shared" si="3"/>
        <v>10694.026515752073</v>
      </c>
      <c r="J25" s="190">
        <f t="shared" si="3"/>
        <v>10694.026515752073</v>
      </c>
      <c r="K25" s="190">
        <f t="shared" si="3"/>
        <v>10694.026515752073</v>
      </c>
      <c r="L25" s="1"/>
      <c r="M25" s="1"/>
      <c r="N25" s="1"/>
      <c r="O25" s="1"/>
      <c r="P25" s="1"/>
      <c r="Q25" s="1"/>
      <c r="R25" s="1"/>
      <c r="S25" s="1"/>
      <c r="T25" s="1"/>
      <c r="U25" s="1"/>
      <c r="V25" s="1"/>
      <c r="W25" s="1"/>
      <c r="X25" s="1"/>
      <c r="Y25" s="1"/>
      <c r="Z25" s="1"/>
    </row>
    <row r="26" spans="1:26" ht="12.75" customHeight="1">
      <c r="A26" s="7" t="s">
        <v>293</v>
      </c>
      <c r="B26" s="190">
        <f t="shared" ref="B26:K26" si="4">B25-B23</f>
        <v>5310.9015157520735</v>
      </c>
      <c r="C26" s="190">
        <f t="shared" si="4"/>
        <v>5695.9418756440991</v>
      </c>
      <c r="D26" s="190">
        <f t="shared" si="4"/>
        <v>6108.8976616282971</v>
      </c>
      <c r="E26" s="190">
        <f t="shared" si="4"/>
        <v>6551.7927420963479</v>
      </c>
      <c r="F26" s="190">
        <f t="shared" si="4"/>
        <v>7026.7977158983331</v>
      </c>
      <c r="G26" s="190">
        <f t="shared" si="4"/>
        <v>7536.2405503009622</v>
      </c>
      <c r="H26" s="190">
        <f t="shared" si="4"/>
        <v>8082.6179901977821</v>
      </c>
      <c r="I26" s="190">
        <f t="shared" si="4"/>
        <v>8668.6077944871213</v>
      </c>
      <c r="J26" s="190">
        <f t="shared" si="4"/>
        <v>9297.0818595874371</v>
      </c>
      <c r="K26" s="190">
        <f t="shared" si="4"/>
        <v>9971.1202944075267</v>
      </c>
      <c r="L26" s="1"/>
      <c r="M26" s="1"/>
      <c r="N26" s="1"/>
      <c r="O26" s="1"/>
      <c r="P26" s="1"/>
      <c r="Q26" s="1"/>
      <c r="R26" s="1"/>
      <c r="S26" s="1"/>
      <c r="T26" s="1"/>
      <c r="U26" s="1"/>
      <c r="V26" s="1"/>
      <c r="W26" s="1"/>
      <c r="X26" s="1"/>
      <c r="Y26" s="1"/>
      <c r="Z26" s="1"/>
    </row>
    <row r="27" spans="1:26" ht="12.75" customHeight="1">
      <c r="A27" s="7"/>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c r="A28" s="7" t="s">
        <v>294</v>
      </c>
      <c r="B28" s="190">
        <f t="shared" ref="B28:K28" si="5">B21-B26</f>
        <v>68939.098484247923</v>
      </c>
      <c r="C28" s="190">
        <f t="shared" si="5"/>
        <v>63243.156608603822</v>
      </c>
      <c r="D28" s="190">
        <f t="shared" si="5"/>
        <v>57134.258946975526</v>
      </c>
      <c r="E28" s="190">
        <f t="shared" si="5"/>
        <v>50582.46620487918</v>
      </c>
      <c r="F28" s="190">
        <f t="shared" si="5"/>
        <v>43555.668488980846</v>
      </c>
      <c r="G28" s="190">
        <f t="shared" si="5"/>
        <v>36019.427938679881</v>
      </c>
      <c r="H28" s="190">
        <f t="shared" si="5"/>
        <v>27936.8099484821</v>
      </c>
      <c r="I28" s="190">
        <f t="shared" si="5"/>
        <v>19268.202153994978</v>
      </c>
      <c r="J28" s="190">
        <f t="shared" si="5"/>
        <v>9971.1202944075412</v>
      </c>
      <c r="K28" s="190">
        <f t="shared" si="5"/>
        <v>1.4551915228366852E-11</v>
      </c>
      <c r="L28" s="1"/>
      <c r="M28" s="1"/>
      <c r="N28" s="1"/>
      <c r="O28" s="1"/>
      <c r="P28" s="1"/>
      <c r="Q28" s="1"/>
      <c r="R28" s="1"/>
      <c r="S28" s="1"/>
      <c r="T28" s="1"/>
      <c r="U28" s="1"/>
      <c r="V28" s="1"/>
      <c r="W28" s="1"/>
      <c r="X28" s="1"/>
      <c r="Y28" s="1"/>
      <c r="Z28" s="1"/>
    </row>
    <row r="29" spans="1:26"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7" t="s">
        <v>295</v>
      </c>
      <c r="B31" s="47">
        <f>'Op Assumptions'!H31</f>
        <v>5000</v>
      </c>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7" t="s">
        <v>130</v>
      </c>
      <c r="B32" s="14">
        <f>'Op Assumptions'!H32</f>
        <v>0.06</v>
      </c>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7" t="s">
        <v>298</v>
      </c>
      <c r="B33" s="47">
        <f>B31*B32</f>
        <v>300</v>
      </c>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7" t="s">
        <v>300</v>
      </c>
      <c r="B35" s="190">
        <f t="shared" ref="B35:K35" si="6">B23+$B$33</f>
        <v>5683.125</v>
      </c>
      <c r="C35" s="190">
        <f t="shared" si="6"/>
        <v>5298.0846401079743</v>
      </c>
      <c r="D35" s="190">
        <f t="shared" si="6"/>
        <v>4885.1288541237764</v>
      </c>
      <c r="E35" s="190">
        <f t="shared" si="6"/>
        <v>4442.2337736557256</v>
      </c>
      <c r="F35" s="190">
        <f t="shared" si="6"/>
        <v>3967.2287998537404</v>
      </c>
      <c r="G35" s="190">
        <f t="shared" si="6"/>
        <v>3457.7859654511112</v>
      </c>
      <c r="H35" s="190">
        <f t="shared" si="6"/>
        <v>2911.4085255542914</v>
      </c>
      <c r="I35" s="190">
        <f t="shared" si="6"/>
        <v>2325.4187212649522</v>
      </c>
      <c r="J35" s="190">
        <f t="shared" si="6"/>
        <v>1696.9446561646357</v>
      </c>
      <c r="K35" s="190">
        <f t="shared" si="6"/>
        <v>1022.9062213445467</v>
      </c>
      <c r="L35" s="1"/>
      <c r="M35" s="1"/>
      <c r="N35" s="1"/>
      <c r="O35" s="1"/>
      <c r="P35" s="1"/>
      <c r="Q35" s="1"/>
      <c r="R35" s="1"/>
      <c r="S35" s="1"/>
      <c r="T35" s="1"/>
      <c r="U35" s="1"/>
      <c r="V35" s="1"/>
      <c r="W35" s="1"/>
      <c r="X35" s="1"/>
      <c r="Y35" s="1"/>
      <c r="Z35" s="1"/>
    </row>
    <row r="36" spans="1:2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hyperlinks>
    <hyperlink ref="A5" location="Op Assumptions!A1" display="Operating/Production Assumptions" xr:uid="{00000000-0004-0000-0800-000000000000}"/>
    <hyperlink ref="C5" location="Operations Summary!A1" display="Operations Summary (Profit/Loss, Cash Flow)" xr:uid="{00000000-0004-0000-0800-000001000000}"/>
    <hyperlink ref="A6" location="Personnel Expenses!A1" display="Personnel Expenses" xr:uid="{00000000-0004-0000-0800-000002000000}"/>
    <hyperlink ref="C6" location="Return On Investment!A1" display="Return on Investment" xr:uid="{00000000-0004-0000-0800-000003000000}"/>
    <hyperlink ref="A7" location="PP&amp;E!A1" display="Plant, Property, &amp; Equipment (PP&amp;E)" xr:uid="{00000000-0004-0000-0800-000004000000}"/>
  </hyperlinks>
  <pageMargins left="0.75" right="0.75" top="1" bottom="1"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Introduction</vt:lpstr>
      <vt:lpstr>Op Assumptions</vt:lpstr>
      <vt:lpstr>Personnel Expenses</vt:lpstr>
      <vt:lpstr>PP&amp;E</vt:lpstr>
      <vt:lpstr>Expense Projection</vt:lpstr>
      <vt:lpstr>Market Projection</vt:lpstr>
      <vt:lpstr>Operations Summary</vt:lpstr>
      <vt:lpstr>Return On Investment</vt:lpstr>
      <vt:lpstr>Loan Amortization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Nate Brownlee</cp:lastModifiedBy>
  <dcterms:created xsi:type="dcterms:W3CDTF">2020-02-24T20:50:33Z</dcterms:created>
  <dcterms:modified xsi:type="dcterms:W3CDTF">2020-02-24T20:50:33Z</dcterms:modified>
</cp:coreProperties>
</file>